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rmoficareoradearo-my.sharepoint.com/personal/hasn_termoficareoradea_ro/Documents/sit transparenta site/2025/"/>
    </mc:Choice>
  </mc:AlternateContent>
  <xr:revisionPtr revIDLastSave="0" documentId="8_{D7BD513F-9000-46C1-BE5A-8EEEF8C7808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Banci " sheetId="1" r:id="rId1"/>
    <sheet name="casierie" sheetId="2" r:id="rId2"/>
    <sheet name="delegatie" sheetId="3" r:id="rId3"/>
  </sheets>
  <definedNames>
    <definedName name="_xlnm._FilterDatabase" localSheetId="0" hidden="1">'Banci '!$A$10:$F$261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0" i="1" l="1"/>
  <c r="L8" i="3"/>
  <c r="L9" i="3" s="1"/>
  <c r="L7" i="3"/>
  <c r="L6" i="3"/>
  <c r="C16" i="2"/>
  <c r="C14" i="2"/>
  <c r="C223" i="1"/>
  <c r="C222" i="1"/>
  <c r="C231" i="1"/>
  <c r="C220" i="1"/>
  <c r="C217" i="1"/>
  <c r="C216" i="1"/>
  <c r="C215" i="1"/>
  <c r="C214" i="1"/>
  <c r="C213" i="1"/>
  <c r="C207" i="1"/>
  <c r="C198" i="1"/>
  <c r="C183" i="1"/>
  <c r="C176" i="1"/>
  <c r="C167" i="1"/>
  <c r="C165" i="1"/>
  <c r="C159" i="1"/>
  <c r="C158" i="1"/>
  <c r="C157" i="1"/>
  <c r="C156" i="1"/>
  <c r="C152" i="1"/>
  <c r="C151" i="1"/>
  <c r="C143" i="1"/>
  <c r="C139" i="1"/>
  <c r="C138" i="1"/>
  <c r="C137" i="1"/>
  <c r="C127" i="1"/>
  <c r="C117" i="1"/>
  <c r="C111" i="1"/>
  <c r="C108" i="1"/>
  <c r="C105" i="1"/>
  <c r="C91" i="1"/>
  <c r="C90" i="1"/>
  <c r="C81" i="1"/>
  <c r="C78" i="1"/>
  <c r="C70" i="1"/>
  <c r="C69" i="1"/>
  <c r="C65" i="1"/>
  <c r="C60" i="1"/>
  <c r="C55" i="1"/>
  <c r="C52" i="1"/>
  <c r="C43" i="1"/>
  <c r="C39" i="1"/>
  <c r="C38" i="1"/>
  <c r="C35" i="1"/>
  <c r="C23" i="1"/>
  <c r="C17" i="1"/>
  <c r="C16" i="1"/>
  <c r="C247" i="1" l="1"/>
  <c r="C18" i="2" l="1"/>
  <c r="C11" i="1" l="1"/>
  <c r="C261" i="1" s="1"/>
</calcChain>
</file>

<file path=xl/sharedStrings.xml><?xml version="1.0" encoding="utf-8"?>
<sst xmlns="http://schemas.openxmlformats.org/spreadsheetml/2006/main" count="621" uniqueCount="382">
  <si>
    <t>TERMOFICARE ORADEA SA</t>
  </si>
  <si>
    <t xml:space="preserve">Biroul financiar contabilitate </t>
  </si>
  <si>
    <t>NR. CRT.</t>
  </si>
  <si>
    <t>DATA PLATII</t>
  </si>
  <si>
    <t>SUMA PLATITA</t>
  </si>
  <si>
    <t>BENEFICIAR</t>
  </si>
  <si>
    <t>EXPLICATIE</t>
  </si>
  <si>
    <t>A</t>
  </si>
  <si>
    <t>PLATI AFERENTE CHELTUIELILOR DE PERSONAL</t>
  </si>
  <si>
    <t>SALARII PERSONAL</t>
  </si>
  <si>
    <t>Salarii+contributii+tichete masa+ajutoare</t>
  </si>
  <si>
    <t>TOTAL</t>
  </si>
  <si>
    <t>B</t>
  </si>
  <si>
    <t>PLATI PRIN BANCI</t>
  </si>
  <si>
    <t>POSTA</t>
  </si>
  <si>
    <t>CORESPONDENTA INTERNA</t>
  </si>
  <si>
    <t>LINDE GAZ</t>
  </si>
  <si>
    <t>OPCOM</t>
  </si>
  <si>
    <t>MATERIALE</t>
  </si>
  <si>
    <t>PRESTARI SERVICII</t>
  </si>
  <si>
    <t>LA FANTANA</t>
  </si>
  <si>
    <t>ECO BIHOR</t>
  </si>
  <si>
    <t>CHIRIE BUTELII</t>
  </si>
  <si>
    <t>PIESE</t>
  </si>
  <si>
    <t>ANGAJAT</t>
  </si>
  <si>
    <t>ABONAMENTE</t>
  </si>
  <si>
    <t>COMPANY DATA</t>
  </si>
  <si>
    <t>ROMGAZ</t>
  </si>
  <si>
    <t>SALESIANER</t>
  </si>
  <si>
    <t>RER VEST</t>
  </si>
  <si>
    <t>CALVADOR</t>
  </si>
  <si>
    <t>ROMPETROL DOWNSTREAM</t>
  </si>
  <si>
    <t>COMBUSTIBIL</t>
  </si>
  <si>
    <t>TRANSGAZ</t>
  </si>
  <si>
    <t>TOTAL GENERAL</t>
  </si>
  <si>
    <t>Nr. Crt.</t>
  </si>
  <si>
    <t>D.</t>
  </si>
  <si>
    <t>CHELTUIELI DE PERSONAL PRIN CASA</t>
  </si>
  <si>
    <t>E.</t>
  </si>
  <si>
    <t>CHELTUIELI GOSPODARESTI</t>
  </si>
  <si>
    <t xml:space="preserve">    </t>
  </si>
  <si>
    <t>F.</t>
  </si>
  <si>
    <t>ALTE PLATI PRIN CASA</t>
  </si>
  <si>
    <t>TOTAL CASERIE</t>
  </si>
  <si>
    <t>Decont</t>
  </si>
  <si>
    <t>Nume si prenume</t>
  </si>
  <si>
    <t>Functia</t>
  </si>
  <si>
    <t>Directia / Departamentul</t>
  </si>
  <si>
    <t>Destinatie</t>
  </si>
  <si>
    <t>Scopul deplasarii</t>
  </si>
  <si>
    <t>Mijloc de transport</t>
  </si>
  <si>
    <t>Zile deplasare</t>
  </si>
  <si>
    <t>Cost total deplasare</t>
  </si>
  <si>
    <t>Nr.</t>
  </si>
  <si>
    <t>Data</t>
  </si>
  <si>
    <t>Tara</t>
  </si>
  <si>
    <t>Oras</t>
  </si>
  <si>
    <t>Institutie/SC</t>
  </si>
  <si>
    <t>AUTOPARTS&amp;OIL DEPOT</t>
  </si>
  <si>
    <t>BETON</t>
  </si>
  <si>
    <t>BIHOR MEDIA</t>
  </si>
  <si>
    <t>EUROLEVICOM</t>
  </si>
  <si>
    <t>AMP GRUP</t>
  </si>
  <si>
    <t>ADECOR PROD</t>
  </si>
  <si>
    <t>MENTENANTA</t>
  </si>
  <si>
    <t>BURSA ROMANA DE MARFURI</t>
  </si>
  <si>
    <t>CONTINENTAL HOTELS</t>
  </si>
  <si>
    <t>ABA CRISURI</t>
  </si>
  <si>
    <t>TOTAL SOFT</t>
  </si>
  <si>
    <t>PROFLEX NORD VEST</t>
  </si>
  <si>
    <t>DIGI ROMANIA</t>
  </si>
  <si>
    <t>APA SUBTERAN INDUSTRIE</t>
  </si>
  <si>
    <t>DESEURI</t>
  </si>
  <si>
    <t>CNTEE TRANSELECTRICA</t>
  </si>
  <si>
    <t>TURISM FELIX</t>
  </si>
  <si>
    <t>DIAMOND SPEDITION</t>
  </si>
  <si>
    <t>SIMETRIX BUSINESS SOFTWARE</t>
  </si>
  <si>
    <t>ENERGIE ELECTRICA</t>
  </si>
  <si>
    <t>TRANSPORT ENERGIE ELECTRICA</t>
  </si>
  <si>
    <t>TRANSGEX</t>
  </si>
  <si>
    <t>*</t>
  </si>
  <si>
    <t>DEDEMAN</t>
  </si>
  <si>
    <t>CONSUMABILE</t>
  </si>
  <si>
    <t>MESSER ROMANIA GAZ</t>
  </si>
  <si>
    <t>COMPACT AUTO CLAS</t>
  </si>
  <si>
    <t>SERVICII REZERVARE CAPACITATE</t>
  </si>
  <si>
    <t>CHIRIE SPATII COMERCIALE</t>
  </si>
  <si>
    <t>LAPTE</t>
  </si>
  <si>
    <t>BALAST</t>
  </si>
  <si>
    <t>GAZE NATURALE-DIRECT DEBIT</t>
  </si>
  <si>
    <t>AVANS GAZE NATURALE</t>
  </si>
  <si>
    <t>SPALARE CHIMICA</t>
  </si>
  <si>
    <t>SIMBAC</t>
  </si>
  <si>
    <t>CAO</t>
  </si>
  <si>
    <t>CARGUS</t>
  </si>
  <si>
    <t>VODAFONE ROMANIA</t>
  </si>
  <si>
    <t>DANTE INTERNATIONAL</t>
  </si>
  <si>
    <t>VENDING MASTER</t>
  </si>
  <si>
    <t>ATLAS COPCO</t>
  </si>
  <si>
    <t>PMO</t>
  </si>
  <si>
    <t>SERVICII RAPORTARE STANDARD</t>
  </si>
  <si>
    <t>SELGROS CASH&amp;CARRY</t>
  </si>
  <si>
    <t>ANVELOPE</t>
  </si>
  <si>
    <t>ITP</t>
  </si>
  <si>
    <t>ACETILENA</t>
  </si>
  <si>
    <t>FURTUN HIDRAULIC</t>
  </si>
  <si>
    <t>ENERGIE ELECTRICA-DIRECT DEBIT</t>
  </si>
  <si>
    <t>VIMEX SRL</t>
  </si>
  <si>
    <t>ELBAMA PROTECTION</t>
  </si>
  <si>
    <t>ADMIN.FONDULUI PT.MEDIU</t>
  </si>
  <si>
    <t>PRODUSE BUCATARIE</t>
  </si>
  <si>
    <t>SERVICE CASA</t>
  </si>
  <si>
    <t>BUGETUL DE STAT</t>
  </si>
  <si>
    <t>MET ROMANIA ENERGY</t>
  </si>
  <si>
    <t>PAYPOINT</t>
  </si>
  <si>
    <t>INTERSOFT START SOLUTIONS</t>
  </si>
  <si>
    <t>CARGO TRACK SOLUTIONS</t>
  </si>
  <si>
    <t>AS.DE PROPR.ANASTASIA RESIDENCE</t>
  </si>
  <si>
    <t>INSTAL PLUS SRL ROGERIUS</t>
  </si>
  <si>
    <t>ORANGE ROMANIA COMMUNICATIONS</t>
  </si>
  <si>
    <t>PROLACTA</t>
  </si>
  <si>
    <t>ROMGAZ-DEPOGAZ</t>
  </si>
  <si>
    <t>ACCIZE GAZE NATURALE</t>
  </si>
  <si>
    <t>ROBINETI</t>
  </si>
  <si>
    <t>PRESTARI SERVICII - MONITORIZARE FIRME</t>
  </si>
  <si>
    <t>PRODUSE CURATENIE</t>
  </si>
  <si>
    <t>KOFF DISTRIBUTION</t>
  </si>
  <si>
    <t>CHALLENGE ELECTRIC</t>
  </si>
  <si>
    <t>MATERIALE ELECTRICE</t>
  </si>
  <si>
    <t>HORNBACH CENTRALA</t>
  </si>
  <si>
    <t>ZANIAT COM</t>
  </si>
  <si>
    <t>DISTRIB.EN.ELECTRICA</t>
  </si>
  <si>
    <t>1-28.02.25</t>
  </si>
  <si>
    <t>DEZECHILIBRU NEGATIV DECEMBRIE 2024</t>
  </si>
  <si>
    <t>STINGATOARE</t>
  </si>
  <si>
    <t>EXTRAS DE CARTE FUNCIARA</t>
  </si>
  <si>
    <t>AVANS  GAZE NATURALE FEBRUARIE 2025</t>
  </si>
  <si>
    <t>PRELUNGITOR</t>
  </si>
  <si>
    <t>SERVICII MEDICALE</t>
  </si>
  <si>
    <t>ABONAMENT ROLE TEXTILE</t>
  </si>
  <si>
    <t>TARIF PI, PZU IANUARIE 2025</t>
  </si>
  <si>
    <t>TARIF VIZA ANUALA AUTORIZATIE DE MEDIU</t>
  </si>
  <si>
    <t>TEAVA FLEXIBILA PREIZOLATA</t>
  </si>
  <si>
    <t>SERVICII DE HOSTING</t>
  </si>
  <si>
    <t>FILTRE</t>
  </si>
  <si>
    <t>TAXA SCOLARIZARE MAISTRU MECANIC RATA 1+2</t>
  </si>
  <si>
    <t>TAXA AVIZ EXECUTIE LUCRARI DEC.2024</t>
  </si>
  <si>
    <t>SERVICII IGIENIZARE, ABONAMENT PURIFICATOR</t>
  </si>
  <si>
    <t>DECONT CHELTUIELI DEPLASARE</t>
  </si>
  <si>
    <t>REGISTRE</t>
  </si>
  <si>
    <t>ANALIZA PROBA GAZ NATURAL DECEMBRIE 2024</t>
  </si>
  <si>
    <t>AVANS GAZE NATURALE  FEBRUARIE 2025 - TRANSA 2</t>
  </si>
  <si>
    <t>ENERGIE ELECTRICA PI IANUARIE 2025</t>
  </si>
  <si>
    <t>POLITA CASCO RATA 3</t>
  </si>
  <si>
    <t xml:space="preserve">PRESTARI SERVICII </t>
  </si>
  <si>
    <t>COMISION IANUARIE 2025</t>
  </si>
  <si>
    <t>POLITE CASCO RATA 1</t>
  </si>
  <si>
    <t xml:space="preserve">CHIRIE BUTELII </t>
  </si>
  <si>
    <t>POMPA DE CIRCULATIE INCALZIRE</t>
  </si>
  <si>
    <t>ABONAMENT IANUARIE  2025</t>
  </si>
  <si>
    <t>REFACTURARE ENERGIE ELECTRICA DECEMBRIE  2024</t>
  </si>
  <si>
    <t>APA GEOTERMALA</t>
  </si>
  <si>
    <t>SERVICII RAPORTARE STANDARD-GAZE</t>
  </si>
  <si>
    <t>EN.TERMICA</t>
  </si>
  <si>
    <t>PAHARE</t>
  </si>
  <si>
    <t>RESTITUIRE SUMA ACHITATA IN AVANS</t>
  </si>
  <si>
    <t>RESTITUIRE SUMA ACHITATA ERONAT</t>
  </si>
  <si>
    <t>PUBLICARE INFORMATII IANUARIE 2025</t>
  </si>
  <si>
    <t>UNITATI I.E.D.</t>
  </si>
  <si>
    <t>CLESTE DE SUDURA</t>
  </si>
  <si>
    <t>ETALONARI</t>
  </si>
  <si>
    <t>TAXA REMIT</t>
  </si>
  <si>
    <t>TARIF REMIT IANUARIE 2025</t>
  </si>
  <si>
    <t>ELABORARE STUDIU TOPOGRAFIC</t>
  </si>
  <si>
    <t>VENTILATOR</t>
  </si>
  <si>
    <t>FURNIZARE APA PT 804</t>
  </si>
  <si>
    <t>BATERIE LAVOAR</t>
  </si>
  <si>
    <t>TARIF DEPLASARE ECHIPA TEHNICA</t>
  </si>
  <si>
    <t>MODUL CONVERTOR</t>
  </si>
  <si>
    <t>AVANS TARIF GAZE NATURALE</t>
  </si>
  <si>
    <t>PRODUSE DE BIROTICA</t>
  </si>
  <si>
    <t>ACTIVITATI DE ATESTARE</t>
  </si>
  <si>
    <t>JALUZELE VERTICALE</t>
  </si>
  <si>
    <t>LAVETE</t>
  </si>
  <si>
    <t>REFACTURARE TAXE REMIT</t>
  </si>
  <si>
    <t>AVANS GAZE NATURALE  FEBRUARIE 2025 - TRANSA 3</t>
  </si>
  <si>
    <t>EMISII DE POLUANTI IANUARIE 2025</t>
  </si>
  <si>
    <t xml:space="preserve">PIESE  </t>
  </si>
  <si>
    <t>REFACTURARE CONS.EN.ELECTRICA</t>
  </si>
  <si>
    <t>DISTRUGATOR DOCUMENTE</t>
  </si>
  <si>
    <t>TAXA CERTIFICAT DE URBANISM</t>
  </si>
  <si>
    <t>COMPONENTE IT</t>
  </si>
  <si>
    <t>CURS INITIEREDEVIZIER CERTIFICARE</t>
  </si>
  <si>
    <t>CARAMIDA, CIMENT</t>
  </si>
  <si>
    <t>CHIRIE TRIM.I 2025</t>
  </si>
  <si>
    <t>REDEVENTA DATORATA PT. ANUL 2023</t>
  </si>
  <si>
    <t>POMPA DE CIRCULATIE AGENT TERMIC PRIMAR</t>
  </si>
  <si>
    <t>BARIERA EXTENSIBILA</t>
  </si>
  <si>
    <t>VERIFICARE RAPORT EMISII CO2</t>
  </si>
  <si>
    <t xml:space="preserve">DESEURI </t>
  </si>
  <si>
    <t>VERIFICARE INSTALATIE DE UTILIZARE GAZE NAT.,REST FACTURA 49892/31.10.2024</t>
  </si>
  <si>
    <t>AVANS GAZE NATURALE  MARTIE 2025 - TRANSA 1</t>
  </si>
  <si>
    <t>TAXA AVIZ EXECUTIE LUCRARI IANUARIE 2025</t>
  </si>
  <si>
    <t xml:space="preserve">ASISTENTA TEHNICA </t>
  </si>
  <si>
    <t>MONITORIZARE GPS FEB.2025</t>
  </si>
  <si>
    <t>POMPE DE RECIRCULARE</t>
  </si>
  <si>
    <t>APA GEO IANUARIE 2025</t>
  </si>
  <si>
    <t xml:space="preserve">SITUATIE DE LUCRARI </t>
  </si>
  <si>
    <t>SERVICII DE SUPRT TEHNIC SI MENTENANTA</t>
  </si>
  <si>
    <t>GENERAL RISC</t>
  </si>
  <si>
    <t>SOC.ELECTRICA FURNIZARE SA</t>
  </si>
  <si>
    <t>INTERSTING</t>
  </si>
  <si>
    <t>OF.DE CADASTRU SI PUBLICITATE IMOBILIARA</t>
  </si>
  <si>
    <t xml:space="preserve">CHALLENGE COM </t>
  </si>
  <si>
    <t>GENESYS MEDICAL CLINIC</t>
  </si>
  <si>
    <t>AGENTIA PT.PROTECTIA MEDIULUI</t>
  </si>
  <si>
    <t>TOPCRAFT DISTRIBUTIE</t>
  </si>
  <si>
    <t>HOSTERION</t>
  </si>
  <si>
    <t>AUTOPARTS &amp; OIL DEPOT</t>
  </si>
  <si>
    <t>SCOALA POSTLICEALA HENRI COANDA</t>
  </si>
  <si>
    <t>POLIGRAFIA OFFSET PRINT</t>
  </si>
  <si>
    <t>INC-DTCI ICSI RM VALCEA</t>
  </si>
  <si>
    <t>EUROAUTO</t>
  </si>
  <si>
    <t xml:space="preserve">OMNIASIG VIENNA INSURANCE GROUP </t>
  </si>
  <si>
    <t>UNIQA ASIGURARI</t>
  </si>
  <si>
    <t>AS.DE PROPR.VICTORIA REZIDENTIAL</t>
  </si>
  <si>
    <t>RECONDI SRL</t>
  </si>
  <si>
    <t>SPITAL CLINIC JUD.DE URGENTA</t>
  </si>
  <si>
    <t>BRM(ROMANIAN COMMODITIES EXCHANGE)</t>
  </si>
  <si>
    <t>TEHNO TRAFIC</t>
  </si>
  <si>
    <t>CLINICA HOTNOGA</t>
  </si>
  <si>
    <t>AS.PROPR.SALCA Q10</t>
  </si>
  <si>
    <t>CEMAX</t>
  </si>
  <si>
    <t>BRML</t>
  </si>
  <si>
    <t>FOERCH SRL</t>
  </si>
  <si>
    <t>OFICIUL DE CADASTRU SI PUBL.IMOB.</t>
  </si>
  <si>
    <t>TOPCRAFT DISTRIBUTIE SRL</t>
  </si>
  <si>
    <t xml:space="preserve">DGV </t>
  </si>
  <si>
    <t>CHT DATA</t>
  </si>
  <si>
    <t>DNS BIROTICA</t>
  </si>
  <si>
    <t>ISCIR</t>
  </si>
  <si>
    <t>NCH</t>
  </si>
  <si>
    <t>ROMIND ENERGIM SRL</t>
  </si>
  <si>
    <t>AWA ROLLS PLUS</t>
  </si>
  <si>
    <t>ASIO ROMANIA</t>
  </si>
  <si>
    <t>AL-CO PREST</t>
  </si>
  <si>
    <t xml:space="preserve">WINMOB DESIGN </t>
  </si>
  <si>
    <t>LINDE</t>
  </si>
  <si>
    <t>BNB BUSINESS</t>
  </si>
  <si>
    <t>CONSILIUL JUD.BIHOR</t>
  </si>
  <si>
    <t>FOR MET SRL</t>
  </si>
  <si>
    <t>MEDA CONSULT</t>
  </si>
  <si>
    <t>CNCIR ORADEA</t>
  </si>
  <si>
    <t>ORANGE</t>
  </si>
  <si>
    <t xml:space="preserve">RECONDI </t>
  </si>
  <si>
    <t>TQ CONSULTANTA SI RECRUTARE</t>
  </si>
  <si>
    <t xml:space="preserve">CONTINENTAL HOTELS </t>
  </si>
  <si>
    <t>PADO GROUP</t>
  </si>
  <si>
    <t>VBR TURBINE PARTNERS B.V.</t>
  </si>
  <si>
    <t>URICANI CONSTRUCT</t>
  </si>
  <si>
    <t>SENTECH CONTROL</t>
  </si>
  <si>
    <t>WINMOB DESIGN</t>
  </si>
  <si>
    <t>FOERCH</t>
  </si>
  <si>
    <t>FORADEX VEST</t>
  </si>
  <si>
    <t>ECO SWISS</t>
  </si>
  <si>
    <t>MUZEUL TARII CRISURILOR</t>
  </si>
  <si>
    <t>ASOC.DE PROPR.ARADULUI 33</t>
  </si>
  <si>
    <t>DEZECHILIBRU DE TIP DEFICIT, ACCIZE IANUARIE 2025</t>
  </si>
  <si>
    <t>SEHARIA GROUP</t>
  </si>
  <si>
    <t xml:space="preserve">MATERIALE </t>
  </si>
  <si>
    <t>VECTRO TECH STORE</t>
  </si>
  <si>
    <t>VENTILATOR METALIC</t>
  </si>
  <si>
    <t>LINOGAL</t>
  </si>
  <si>
    <t>STAND LAPTOP</t>
  </si>
  <si>
    <t>VERES JANOS ISTVAN-MONTAJ PLAST I.I.</t>
  </si>
  <si>
    <t>LUCRARE PLASA ANTIINSECTE</t>
  </si>
  <si>
    <t>CONSUMABILE BUCATARIE</t>
  </si>
  <si>
    <t>GLOBAL SYSTEMS COMMUNICATIONS</t>
  </si>
  <si>
    <t>SWITCH INDUSTRIAL</t>
  </si>
  <si>
    <t>SCULEPRIME</t>
  </si>
  <si>
    <t>RULETA DE MASURAT</t>
  </si>
  <si>
    <t>TRANSPORT MARFA</t>
  </si>
  <si>
    <t>LINECHIM</t>
  </si>
  <si>
    <t>ACUMULATORI</t>
  </si>
  <si>
    <t>IACOB IOAN VASILE PFA</t>
  </si>
  <si>
    <t>COPIAT CHEI</t>
  </si>
  <si>
    <t>DAV &amp;ALE ELECTROCIP</t>
  </si>
  <si>
    <t>REPARATIE ELECTROMOTOR</t>
  </si>
  <si>
    <t xml:space="preserve">AUTOSTARTER PARTS </t>
  </si>
  <si>
    <t>AUTOMOTO STADION</t>
  </si>
  <si>
    <t>PIESE AUTO</t>
  </si>
  <si>
    <t>TRANSFER MULTISORT ELEKTRONIK</t>
  </si>
  <si>
    <t>COMPONENTE ELECTRONICE</t>
  </si>
  <si>
    <t>AND COM AUTOSERV</t>
  </si>
  <si>
    <t>GHISEUL.RO</t>
  </si>
  <si>
    <t>TAXE JUDICIARE DE TIMBRU</t>
  </si>
  <si>
    <t>BITMI TECHNOLOGIES</t>
  </si>
  <si>
    <t>INCARCATOR UNIVERSAL</t>
  </si>
  <si>
    <t>VICTOR</t>
  </si>
  <si>
    <t xml:space="preserve">MOTOFIERASTRAU </t>
  </si>
  <si>
    <t>SELMASTER VEST</t>
  </si>
  <si>
    <t xml:space="preserve">CHERESTEA </t>
  </si>
  <si>
    <t>PARTENER</t>
  </si>
  <si>
    <t>ACCESORII TELEFON MOBIL</t>
  </si>
  <si>
    <t>S.P.S.C. ROMPAC</t>
  </si>
  <si>
    <t>DESCARCARE CARTELA TAHOGRAF</t>
  </si>
  <si>
    <t>GROS METAL</t>
  </si>
  <si>
    <t>MATERIALE CONSTRUCTII</t>
  </si>
  <si>
    <t>PIESE DE SCHIMB</t>
  </si>
  <si>
    <t>PORTASS KEY</t>
  </si>
  <si>
    <t>MATERIALE CONSUMABILE</t>
  </si>
  <si>
    <t>VINCENT PRINT STUDIO</t>
  </si>
  <si>
    <t>AUTOCOLANT AVERTIZARE</t>
  </si>
  <si>
    <t>OPENCODE</t>
  </si>
  <si>
    <t>SERVICII UTILIZARE PORTAL CONSTATOR-ONLINE</t>
  </si>
  <si>
    <t>DAMOS TESTER</t>
  </si>
  <si>
    <t>OPRITOR FLACARA ACETILENA</t>
  </si>
  <si>
    <t>PRESTREND</t>
  </si>
  <si>
    <t>ACCESORII DE MOBILA</t>
  </si>
  <si>
    <t>CENTURA POZITIONARE</t>
  </si>
  <si>
    <t xml:space="preserve">ESKY.PL </t>
  </si>
  <si>
    <t>BILET AVION</t>
  </si>
  <si>
    <t xml:space="preserve">AL-CO PREST </t>
  </si>
  <si>
    <t>PROMED SOLUTION MD</t>
  </si>
  <si>
    <t>MATERIALE STATIE DE SALVARE</t>
  </si>
  <si>
    <t>FRATII OPREAN COM</t>
  </si>
  <si>
    <t>STEPAR.RO</t>
  </si>
  <si>
    <t>TRUSA DE PRIM AJUTOR</t>
  </si>
  <si>
    <t>ELBI ELECTRIC &amp;LIGHTING</t>
  </si>
  <si>
    <t>EVOREVO</t>
  </si>
  <si>
    <t>TRUSA PT.RESUSCITARE</t>
  </si>
  <si>
    <t>FARNELL A DIVISION OF PREMIER FARNELL UK LTD.</t>
  </si>
  <si>
    <t>TUREA ADINA ANA I.I.</t>
  </si>
  <si>
    <t>INSP.JUD.IN CONSTRUCTII BIHOR</t>
  </si>
  <si>
    <t>INSTALCONS POP</t>
  </si>
  <si>
    <t>MECATRON</t>
  </si>
  <si>
    <t xml:space="preserve">DISTRIB.EN.ELECTRICA </t>
  </si>
  <si>
    <t xml:space="preserve">TARIF EMITERE AVIZ RACORDARE </t>
  </si>
  <si>
    <r>
      <t>AVIZ DE COEXISTENTA</t>
    </r>
    <r>
      <rPr>
        <sz val="12"/>
        <color indexed="10"/>
        <rFont val="Times New Roman"/>
        <family val="1"/>
      </rPr>
      <t xml:space="preserve"> </t>
    </r>
  </si>
  <si>
    <t xml:space="preserve">TAXA AVIZ AMPLASAMENT </t>
  </si>
  <si>
    <t>TAXA ISC-EXTINDERE RETEA DE TRANSPORT</t>
  </si>
  <si>
    <t xml:space="preserve">SERVICII DE DIRIGENTIE DE SANTIER </t>
  </si>
  <si>
    <t xml:space="preserve">BRETEA DE LEGATURA </t>
  </si>
  <si>
    <r>
      <t>ELABORARE STUDIU DE FEZABILITATE</t>
    </r>
    <r>
      <rPr>
        <sz val="12"/>
        <color indexed="10"/>
        <rFont val="Times New Roman"/>
        <family val="1"/>
      </rPr>
      <t xml:space="preserve"> </t>
    </r>
  </si>
  <si>
    <r>
      <t>TAXA AVIZ LUCRARI RETELE STR.GRIVITEI</t>
    </r>
    <r>
      <rPr>
        <sz val="12"/>
        <color indexed="10"/>
        <rFont val="Times New Roman"/>
        <family val="1"/>
      </rPr>
      <t xml:space="preserve"> </t>
    </r>
  </si>
  <si>
    <t xml:space="preserve">TAXA INCEPERE LUCRARI STR.GRIVITEI </t>
  </si>
  <si>
    <t xml:space="preserve">AVIZ AMPLASAMENT </t>
  </si>
  <si>
    <t xml:space="preserve">REABILITARE SI MODERNIZARE INSTALATII PT 702 </t>
  </si>
  <si>
    <t xml:space="preserve">                               SITUATIA PLATILOR EFECTUATE PRIN BANCA IN LUNA februarie  2025</t>
  </si>
  <si>
    <t>SITUATIA PLATILOR EFECTUATE PRIN CASA IN LUNA  februarie  2025</t>
  </si>
  <si>
    <t>Situatia cheltuielilor cu deplasarile efectuate in luna februarie 2025</t>
  </si>
  <si>
    <t>INGINER</t>
  </si>
  <si>
    <t>SECTIA RETELE SECUNDARE</t>
  </si>
  <si>
    <t>ROMANIA</t>
  </si>
  <si>
    <t>BRASOV</t>
  </si>
  <si>
    <t>F.S.S.C.U.P.</t>
  </si>
  <si>
    <t>SEDINTA SINDICAT</t>
  </si>
  <si>
    <t>MASINA</t>
  </si>
  <si>
    <t>INSTALATOR</t>
  </si>
  <si>
    <t xml:space="preserve">INELE DE ETANSARE PT.FILTRE </t>
  </si>
  <si>
    <t>ITP AUTO</t>
  </si>
  <si>
    <t>ENERGIE TERMICA, APA GEOTERMALA</t>
  </si>
  <si>
    <t>PRESTARI SERVICII PAZA IAN.2025</t>
  </si>
  <si>
    <t>CHIRIE FEB.2025</t>
  </si>
  <si>
    <t>PRESTATII APA-CANAL</t>
  </si>
  <si>
    <t>ACCIZE GAZE NATURALE IANUARIE 2025</t>
  </si>
  <si>
    <t xml:space="preserve">PIESE DE SCHIMB </t>
  </si>
  <si>
    <t xml:space="preserve">ITP AUTO </t>
  </si>
  <si>
    <t>DIGI</t>
  </si>
  <si>
    <t>TRANSPORT GAZE NATURALE</t>
  </si>
  <si>
    <t>BUGETUL DE STAT (ANPC)</t>
  </si>
  <si>
    <t xml:space="preserve">PLATA CF PROCES VERBAL </t>
  </si>
  <si>
    <t>DREPTURI SALARIALE</t>
  </si>
  <si>
    <t>PRIMARIA ORADEA</t>
  </si>
  <si>
    <t>DIVERSE TAXE</t>
  </si>
  <si>
    <t>DIRECTOR FINANCIAR</t>
  </si>
  <si>
    <t>BUCURESTI</t>
  </si>
  <si>
    <t>MINISTERUL FINANTELOR</t>
  </si>
  <si>
    <t>AVION</t>
  </si>
  <si>
    <t>DIRECTIA FINANCIAR ECONOMICA</t>
  </si>
  <si>
    <t>INTALNIRE DE LUCRU</t>
  </si>
  <si>
    <t>ANGAJATI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</si>
</sst>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dd\-mmm\-yy;@"/>
    <numFmt numFmtId="165" formatCode="[$-418]dd\-mmm\-yy;@"/>
    <numFmt numFmtId="166" formatCode="[$-418]d\-mmm\-yy;@"/>
    <numFmt numFmtId="167" formatCode="#,##0.00;[Red]#,##0.00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0"/>
      <name val="Arial"/>
      <family val="2"/>
      <charset val="238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indexed="10"/>
      <name val="Times New Roman"/>
      <family val="1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rgb="FFFFFFFF"/>
        <bgColor rgb="FFFF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969696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Border="0" applyProtection="0"/>
    <xf numFmtId="0" fontId="6" fillId="0" borderId="0"/>
    <xf numFmtId="0" fontId="6" fillId="0" borderId="0">
      <alignment vertical="center"/>
    </xf>
  </cellStyleXfs>
  <cellXfs count="150">
    <xf numFmtId="0" fontId="0" fillId="0" borderId="0" xfId="0"/>
    <xf numFmtId="164" fontId="2" fillId="0" borderId="0" xfId="0" applyNumberFormat="1" applyFont="1"/>
    <xf numFmtId="165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4" fontId="3" fillId="0" borderId="8" xfId="0" applyNumberFormat="1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10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4" fontId="2" fillId="0" borderId="11" xfId="2" applyNumberFormat="1" applyFont="1" applyBorder="1" applyAlignment="1">
      <alignment horizontal="right" vertical="center"/>
    </xf>
    <xf numFmtId="4" fontId="3" fillId="0" borderId="11" xfId="0" applyNumberFormat="1" applyFont="1" applyBorder="1"/>
    <xf numFmtId="0" fontId="3" fillId="0" borderId="12" xfId="0" applyFont="1" applyBorder="1"/>
    <xf numFmtId="0" fontId="3" fillId="0" borderId="4" xfId="0" applyFont="1" applyBorder="1" applyAlignment="1">
      <alignment horizontal="center"/>
    </xf>
    <xf numFmtId="164" fontId="2" fillId="0" borderId="13" xfId="0" applyNumberFormat="1" applyFont="1" applyBorder="1"/>
    <xf numFmtId="4" fontId="2" fillId="0" borderId="13" xfId="0" applyNumberFormat="1" applyFont="1" applyBorder="1"/>
    <xf numFmtId="164" fontId="2" fillId="0" borderId="14" xfId="0" applyNumberFormat="1" applyFont="1" applyBorder="1"/>
    <xf numFmtId="0" fontId="2" fillId="0" borderId="15" xfId="0" applyFont="1" applyBorder="1" applyAlignment="1">
      <alignment horizontal="center"/>
    </xf>
    <xf numFmtId="166" fontId="5" fillId="0" borderId="15" xfId="0" applyNumberFormat="1" applyFont="1" applyBorder="1" applyAlignment="1">
      <alignment horizontal="center" vertical="center"/>
    </xf>
    <xf numFmtId="0" fontId="3" fillId="0" borderId="15" xfId="0" applyFont="1" applyBorder="1"/>
    <xf numFmtId="0" fontId="0" fillId="0" borderId="0" xfId="0" applyAlignment="1">
      <alignment horizontal="center"/>
    </xf>
    <xf numFmtId="4" fontId="7" fillId="0" borderId="15" xfId="3" applyNumberFormat="1" applyFont="1" applyBorder="1" applyAlignment="1">
      <alignment vertical="center"/>
    </xf>
    <xf numFmtId="4" fontId="7" fillId="0" borderId="15" xfId="3" applyNumberFormat="1" applyFont="1" applyBorder="1" applyAlignment="1">
      <alignment horizontal="left" vertical="center"/>
    </xf>
    <xf numFmtId="0" fontId="7" fillId="0" borderId="15" xfId="3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4" fontId="2" fillId="0" borderId="17" xfId="0" applyNumberFormat="1" applyFont="1" applyBorder="1"/>
    <xf numFmtId="0" fontId="3" fillId="0" borderId="17" xfId="0" applyFont="1" applyBorder="1"/>
    <xf numFmtId="4" fontId="2" fillId="0" borderId="20" xfId="1" applyNumberFormat="1" applyFont="1" applyFill="1" applyBorder="1" applyAlignment="1"/>
    <xf numFmtId="4" fontId="2" fillId="0" borderId="0" xfId="0" applyNumberFormat="1" applyFont="1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3" borderId="5" xfId="0" applyFont="1" applyFill="1" applyBorder="1" applyAlignment="1">
      <alignment vertical="center" wrapText="1"/>
    </xf>
    <xf numFmtId="14" fontId="2" fillId="3" borderId="13" xfId="0" applyNumberFormat="1" applyFont="1" applyFill="1" applyBorder="1" applyAlignment="1">
      <alignment horizontal="center" vertical="center"/>
    </xf>
    <xf numFmtId="4" fontId="2" fillId="3" borderId="13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vertical="center" wrapText="1"/>
    </xf>
    <xf numFmtId="14" fontId="2" fillId="4" borderId="22" xfId="0" applyNumberFormat="1" applyFont="1" applyFill="1" applyBorder="1" applyAlignment="1">
      <alignment horizontal="center" vertical="center"/>
    </xf>
    <xf numFmtId="4" fontId="2" fillId="4" borderId="22" xfId="0" applyNumberFormat="1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 applyAlignment="1">
      <alignment horizontal="center"/>
    </xf>
    <xf numFmtId="167" fontId="2" fillId="0" borderId="22" xfId="1" applyNumberFormat="1" applyFont="1" applyBorder="1"/>
    <xf numFmtId="14" fontId="3" fillId="4" borderId="23" xfId="0" applyNumberFormat="1" applyFont="1" applyFill="1" applyBorder="1" applyAlignment="1">
      <alignment horizontal="left"/>
    </xf>
    <xf numFmtId="0" fontId="3" fillId="4" borderId="24" xfId="0" applyFont="1" applyFill="1" applyBorder="1" applyAlignment="1">
      <alignment horizontal="center"/>
    </xf>
    <xf numFmtId="14" fontId="3" fillId="4" borderId="25" xfId="0" applyNumberFormat="1" applyFont="1" applyFill="1" applyBorder="1" applyAlignment="1">
      <alignment horizontal="left"/>
    </xf>
    <xf numFmtId="4" fontId="8" fillId="4" borderId="0" xfId="0" applyNumberFormat="1" applyFont="1" applyFill="1" applyAlignment="1">
      <alignment horizontal="right"/>
    </xf>
    <xf numFmtId="14" fontId="3" fillId="4" borderId="26" xfId="0" applyNumberFormat="1" applyFon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14" fontId="2" fillId="0" borderId="14" xfId="0" applyNumberFormat="1" applyFont="1" applyBorder="1" applyAlignment="1">
      <alignment horizontal="left"/>
    </xf>
    <xf numFmtId="14" fontId="2" fillId="0" borderId="17" xfId="0" applyNumberFormat="1" applyFont="1" applyBorder="1" applyAlignment="1">
      <alignment horizontal="left"/>
    </xf>
    <xf numFmtId="14" fontId="2" fillId="0" borderId="27" xfId="0" applyNumberFormat="1" applyFont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0" borderId="22" xfId="0" applyFont="1" applyBorder="1"/>
    <xf numFmtId="0" fontId="2" fillId="0" borderId="22" xfId="0" applyFont="1" applyBorder="1" applyAlignment="1">
      <alignment horizontal="center"/>
    </xf>
    <xf numFmtId="3" fontId="3" fillId="0" borderId="0" xfId="0" applyNumberFormat="1" applyFont="1"/>
    <xf numFmtId="0" fontId="2" fillId="5" borderId="5" xfId="0" applyFont="1" applyFill="1" applyBorder="1" applyAlignment="1">
      <alignment horizontal="center"/>
    </xf>
    <xf numFmtId="0" fontId="2" fillId="0" borderId="15" xfId="0" applyFont="1" applyBorder="1"/>
    <xf numFmtId="43" fontId="2" fillId="0" borderId="22" xfId="1" applyFont="1" applyBorder="1"/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/>
    </xf>
    <xf numFmtId="167" fontId="2" fillId="0" borderId="23" xfId="1" applyNumberFormat="1" applyFont="1" applyBorder="1" applyAlignment="1">
      <alignment horizontal="right"/>
    </xf>
    <xf numFmtId="4" fontId="7" fillId="2" borderId="15" xfId="3" applyNumberFormat="1" applyFont="1" applyFill="1" applyBorder="1" applyAlignment="1">
      <alignment vertical="center"/>
    </xf>
    <xf numFmtId="2" fontId="2" fillId="0" borderId="15" xfId="0" applyNumberFormat="1" applyFont="1" applyBorder="1" applyAlignment="1">
      <alignment horizontal="right"/>
    </xf>
    <xf numFmtId="4" fontId="7" fillId="0" borderId="15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/>
    </xf>
    <xf numFmtId="0" fontId="3" fillId="0" borderId="15" xfId="0" applyFont="1" applyBorder="1" applyAlignment="1">
      <alignment horizontal="left"/>
    </xf>
    <xf numFmtId="0" fontId="9" fillId="0" borderId="15" xfId="0" applyFont="1" applyBorder="1"/>
    <xf numFmtId="166" fontId="5" fillId="0" borderId="1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166" fontId="2" fillId="0" borderId="17" xfId="0" applyNumberFormat="1" applyFont="1" applyBorder="1"/>
    <xf numFmtId="0" fontId="2" fillId="6" borderId="15" xfId="0" applyFont="1" applyFill="1" applyBorder="1" applyAlignment="1">
      <alignment horizontal="center"/>
    </xf>
    <xf numFmtId="14" fontId="2" fillId="6" borderId="15" xfId="0" applyNumberFormat="1" applyFont="1" applyFill="1" applyBorder="1" applyAlignment="1">
      <alignment horizontal="left"/>
    </xf>
    <xf numFmtId="2" fontId="2" fillId="6" borderId="15" xfId="0" applyNumberFormat="1" applyFont="1" applyFill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2" fillId="0" borderId="16" xfId="0" applyFont="1" applyBorder="1" applyAlignment="1">
      <alignment horizontal="center"/>
    </xf>
    <xf numFmtId="0" fontId="7" fillId="2" borderId="15" xfId="3" applyFont="1" applyFill="1" applyBorder="1" applyAlignment="1">
      <alignment vertical="center"/>
    </xf>
    <xf numFmtId="167" fontId="3" fillId="0" borderId="15" xfId="0" applyNumberFormat="1" applyFont="1" applyBorder="1" applyAlignment="1">
      <alignment horizontal="right"/>
    </xf>
    <xf numFmtId="4" fontId="9" fillId="0" borderId="15" xfId="0" applyNumberFormat="1" applyFont="1" applyBorder="1"/>
    <xf numFmtId="4" fontId="7" fillId="2" borderId="15" xfId="3" applyNumberFormat="1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/>
    </xf>
    <xf numFmtId="166" fontId="5" fillId="2" borderId="15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/>
    </xf>
    <xf numFmtId="168" fontId="5" fillId="0" borderId="35" xfId="0" applyNumberFormat="1" applyFont="1" applyBorder="1" applyAlignment="1">
      <alignment horizontal="center" vertical="center"/>
    </xf>
    <xf numFmtId="4" fontId="5" fillId="0" borderId="35" xfId="3" applyNumberFormat="1" applyFont="1" applyBorder="1" applyAlignment="1">
      <alignment vertical="center"/>
    </xf>
    <xf numFmtId="4" fontId="7" fillId="0" borderId="35" xfId="3" applyNumberFormat="1" applyFont="1" applyBorder="1" applyAlignment="1">
      <alignment horizontal="left" vertical="center"/>
    </xf>
    <xf numFmtId="0" fontId="7" fillId="0" borderId="35" xfId="3" applyFont="1" applyBorder="1" applyAlignment="1">
      <alignment vertical="center"/>
    </xf>
    <xf numFmtId="0" fontId="3" fillId="6" borderId="0" xfId="0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/>
    </xf>
    <xf numFmtId="4" fontId="2" fillId="4" borderId="0" xfId="0" applyNumberFormat="1" applyFont="1" applyFill="1" applyAlignment="1">
      <alignment horizontal="right"/>
    </xf>
    <xf numFmtId="0" fontId="3" fillId="5" borderId="0" xfId="0" applyFont="1" applyFill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 wrapText="1"/>
    </xf>
    <xf numFmtId="4" fontId="3" fillId="6" borderId="15" xfId="0" applyNumberFormat="1" applyFont="1" applyFill="1" applyBorder="1" applyAlignment="1">
      <alignment horizontal="center" vertical="center" wrapText="1"/>
    </xf>
    <xf numFmtId="0" fontId="7" fillId="0" borderId="0" xfId="3" applyFont="1" applyAlignment="1">
      <alignment vertical="center"/>
    </xf>
    <xf numFmtId="166" fontId="11" fillId="2" borderId="15" xfId="0" applyNumberFormat="1" applyFont="1" applyFill="1" applyBorder="1" applyAlignment="1">
      <alignment horizontal="center" vertical="center"/>
    </xf>
    <xf numFmtId="4" fontId="9" fillId="2" borderId="15" xfId="3" applyNumberFormat="1" applyFont="1" applyFill="1" applyBorder="1" applyAlignment="1">
      <alignment vertical="center"/>
    </xf>
    <xf numFmtId="4" fontId="9" fillId="2" borderId="15" xfId="3" applyNumberFormat="1" applyFont="1" applyFill="1" applyBorder="1" applyAlignment="1">
      <alignment horizontal="left" vertical="center"/>
    </xf>
    <xf numFmtId="0" fontId="9" fillId="2" borderId="0" xfId="3" applyFont="1" applyFill="1" applyAlignment="1">
      <alignment vertical="center"/>
    </xf>
    <xf numFmtId="4" fontId="2" fillId="4" borderId="36" xfId="0" applyNumberFormat="1" applyFont="1" applyFill="1" applyBorder="1" applyAlignment="1">
      <alignment horizontal="center"/>
    </xf>
    <xf numFmtId="166" fontId="5" fillId="0" borderId="37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top" wrapText="1"/>
    </xf>
    <xf numFmtId="0" fontId="3" fillId="6" borderId="37" xfId="0" applyFont="1" applyFill="1" applyBorder="1" applyAlignment="1">
      <alignment horizontal="center" vertical="center" wrapText="1"/>
    </xf>
    <xf numFmtId="166" fontId="5" fillId="0" borderId="38" xfId="0" applyNumberFormat="1" applyFont="1" applyBorder="1" applyAlignment="1">
      <alignment horizontal="center" vertical="center"/>
    </xf>
    <xf numFmtId="0" fontId="3" fillId="0" borderId="39" xfId="0" applyFont="1" applyBorder="1"/>
    <xf numFmtId="0" fontId="3" fillId="0" borderId="39" xfId="0" applyFont="1" applyBorder="1" applyAlignment="1">
      <alignment horizontal="justify"/>
    </xf>
    <xf numFmtId="0" fontId="3" fillId="6" borderId="40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6" borderId="37" xfId="0" applyFont="1" applyFill="1" applyBorder="1" applyAlignment="1">
      <alignment vertical="center"/>
    </xf>
    <xf numFmtId="0" fontId="3" fillId="0" borderId="37" xfId="0" applyFont="1" applyBorder="1" applyAlignment="1">
      <alignment vertical="center"/>
    </xf>
    <xf numFmtId="4" fontId="2" fillId="0" borderId="0" xfId="0" applyNumberFormat="1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" fontId="2" fillId="0" borderId="0" xfId="0" applyNumberFormat="1" applyFont="1" applyAlignment="1">
      <alignment horizontal="center"/>
    </xf>
    <xf numFmtId="14" fontId="2" fillId="5" borderId="34" xfId="0" applyNumberFormat="1" applyFont="1" applyFill="1" applyBorder="1" applyAlignment="1">
      <alignment horizontal="left"/>
    </xf>
    <xf numFmtId="14" fontId="2" fillId="5" borderId="28" xfId="0" applyNumberFormat="1" applyFont="1" applyFill="1" applyBorder="1" applyAlignment="1">
      <alignment horizontal="left"/>
    </xf>
    <xf numFmtId="14" fontId="2" fillId="5" borderId="21" xfId="0" applyNumberFormat="1" applyFont="1" applyFill="1" applyBorder="1" applyAlignment="1">
      <alignment horizontal="left"/>
    </xf>
    <xf numFmtId="0" fontId="2" fillId="0" borderId="22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4" fontId="3" fillId="5" borderId="28" xfId="0" applyNumberFormat="1" applyFont="1" applyFill="1" applyBorder="1" applyAlignment="1">
      <alignment horizontal="center" vertical="center" wrapText="1"/>
    </xf>
    <xf numFmtId="4" fontId="3" fillId="5" borderId="21" xfId="0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Normal" xfId="0" builtinId="0"/>
    <cellStyle name="Normal 2 2 3" xfId="4" xr:uid="{0DD47141-9FE4-4293-BECC-C190936A3C01}"/>
    <cellStyle name="Normal_Sheet1" xfId="2" xr:uid="{00000000-0005-0000-0000-000002000000}"/>
    <cellStyle name="Normal_Sheet1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2"/>
  <sheetViews>
    <sheetView zoomScaleNormal="100" workbookViewId="0">
      <pane ySplit="7" topLeftCell="A255" activePane="bottomLeft" state="frozen"/>
      <selection pane="bottomLeft" activeCell="E263" sqref="E263"/>
    </sheetView>
  </sheetViews>
  <sheetFormatPr defaultRowHeight="15.6" x14ac:dyDescent="0.3"/>
  <cols>
    <col min="1" max="1" width="5.6640625" style="11" customWidth="1"/>
    <col min="2" max="2" width="15.88671875" style="2" customWidth="1"/>
    <col min="3" max="3" width="26.6640625" style="3" customWidth="1"/>
    <col min="4" max="4" width="55.109375" style="11" customWidth="1"/>
    <col min="5" max="5" width="100.5546875" style="11" customWidth="1"/>
    <col min="6" max="6" width="9.109375" style="11"/>
    <col min="7" max="7" width="9" style="11" customWidth="1"/>
    <col min="8" max="8" width="9.88671875" style="11" bestFit="1" customWidth="1"/>
    <col min="9" max="256" width="9" style="11" customWidth="1"/>
    <col min="257" max="257" width="6.109375" style="11" customWidth="1"/>
    <col min="258" max="258" width="14.5546875" style="11" customWidth="1"/>
    <col min="259" max="259" width="16.44140625" style="11" customWidth="1"/>
    <col min="260" max="260" width="49" style="11" customWidth="1"/>
    <col min="261" max="261" width="80.44140625" style="11" bestFit="1" customWidth="1"/>
    <col min="262" max="262" width="9.109375" style="11"/>
    <col min="263" max="263" width="9" style="11" customWidth="1"/>
    <col min="264" max="264" width="9.88671875" style="11" bestFit="1" customWidth="1"/>
    <col min="265" max="512" width="9" style="11" customWidth="1"/>
    <col min="513" max="513" width="6.109375" style="11" customWidth="1"/>
    <col min="514" max="514" width="14.5546875" style="11" customWidth="1"/>
    <col min="515" max="515" width="16.44140625" style="11" customWidth="1"/>
    <col min="516" max="516" width="49" style="11" customWidth="1"/>
    <col min="517" max="517" width="80.44140625" style="11" bestFit="1" customWidth="1"/>
    <col min="518" max="518" width="9.109375" style="11"/>
    <col min="519" max="519" width="9" style="11" customWidth="1"/>
    <col min="520" max="520" width="9.88671875" style="11" bestFit="1" customWidth="1"/>
    <col min="521" max="768" width="9" style="11" customWidth="1"/>
    <col min="769" max="769" width="6.109375" style="11" customWidth="1"/>
    <col min="770" max="770" width="14.5546875" style="11" customWidth="1"/>
    <col min="771" max="771" width="16.44140625" style="11" customWidth="1"/>
    <col min="772" max="772" width="49" style="11" customWidth="1"/>
    <col min="773" max="773" width="80.44140625" style="11" bestFit="1" customWidth="1"/>
    <col min="774" max="774" width="9.109375" style="11"/>
    <col min="775" max="775" width="9" style="11" customWidth="1"/>
    <col min="776" max="776" width="9.88671875" style="11" bestFit="1" customWidth="1"/>
    <col min="777" max="1024" width="9" style="11" customWidth="1"/>
    <col min="1025" max="1025" width="6.109375" style="11" customWidth="1"/>
    <col min="1026" max="1026" width="14.5546875" style="11" customWidth="1"/>
    <col min="1027" max="1027" width="16.44140625" style="11" customWidth="1"/>
    <col min="1028" max="1028" width="49" style="11" customWidth="1"/>
    <col min="1029" max="1029" width="80.44140625" style="11" bestFit="1" customWidth="1"/>
    <col min="1030" max="1030" width="9.109375" style="11"/>
    <col min="1031" max="1031" width="9" style="11" customWidth="1"/>
    <col min="1032" max="1032" width="9.88671875" style="11" bestFit="1" customWidth="1"/>
    <col min="1033" max="1280" width="9" style="11" customWidth="1"/>
    <col min="1281" max="1281" width="6.109375" style="11" customWidth="1"/>
    <col min="1282" max="1282" width="14.5546875" style="11" customWidth="1"/>
    <col min="1283" max="1283" width="16.44140625" style="11" customWidth="1"/>
    <col min="1284" max="1284" width="49" style="11" customWidth="1"/>
    <col min="1285" max="1285" width="80.44140625" style="11" bestFit="1" customWidth="1"/>
    <col min="1286" max="1286" width="9.109375" style="11"/>
    <col min="1287" max="1287" width="9" style="11" customWidth="1"/>
    <col min="1288" max="1288" width="9.88671875" style="11" bestFit="1" customWidth="1"/>
    <col min="1289" max="1536" width="9" style="11" customWidth="1"/>
    <col min="1537" max="1537" width="6.109375" style="11" customWidth="1"/>
    <col min="1538" max="1538" width="14.5546875" style="11" customWidth="1"/>
    <col min="1539" max="1539" width="16.44140625" style="11" customWidth="1"/>
    <col min="1540" max="1540" width="49" style="11" customWidth="1"/>
    <col min="1541" max="1541" width="80.44140625" style="11" bestFit="1" customWidth="1"/>
    <col min="1542" max="1542" width="9.109375" style="11"/>
    <col min="1543" max="1543" width="9" style="11" customWidth="1"/>
    <col min="1544" max="1544" width="9.88671875" style="11" bestFit="1" customWidth="1"/>
    <col min="1545" max="1792" width="9" style="11" customWidth="1"/>
    <col min="1793" max="1793" width="6.109375" style="11" customWidth="1"/>
    <col min="1794" max="1794" width="14.5546875" style="11" customWidth="1"/>
    <col min="1795" max="1795" width="16.44140625" style="11" customWidth="1"/>
    <col min="1796" max="1796" width="49" style="11" customWidth="1"/>
    <col min="1797" max="1797" width="80.44140625" style="11" bestFit="1" customWidth="1"/>
    <col min="1798" max="1798" width="9.109375" style="11"/>
    <col min="1799" max="1799" width="9" style="11" customWidth="1"/>
    <col min="1800" max="1800" width="9.88671875" style="11" bestFit="1" customWidth="1"/>
    <col min="1801" max="2048" width="9" style="11" customWidth="1"/>
    <col min="2049" max="2049" width="6.109375" style="11" customWidth="1"/>
    <col min="2050" max="2050" width="14.5546875" style="11" customWidth="1"/>
    <col min="2051" max="2051" width="16.44140625" style="11" customWidth="1"/>
    <col min="2052" max="2052" width="49" style="11" customWidth="1"/>
    <col min="2053" max="2053" width="80.44140625" style="11" bestFit="1" customWidth="1"/>
    <col min="2054" max="2054" width="9.109375" style="11"/>
    <col min="2055" max="2055" width="9" style="11" customWidth="1"/>
    <col min="2056" max="2056" width="9.88671875" style="11" bestFit="1" customWidth="1"/>
    <col min="2057" max="2304" width="9" style="11" customWidth="1"/>
    <col min="2305" max="2305" width="6.109375" style="11" customWidth="1"/>
    <col min="2306" max="2306" width="14.5546875" style="11" customWidth="1"/>
    <col min="2307" max="2307" width="16.44140625" style="11" customWidth="1"/>
    <col min="2308" max="2308" width="49" style="11" customWidth="1"/>
    <col min="2309" max="2309" width="80.44140625" style="11" bestFit="1" customWidth="1"/>
    <col min="2310" max="2310" width="9.109375" style="11"/>
    <col min="2311" max="2311" width="9" style="11" customWidth="1"/>
    <col min="2312" max="2312" width="9.88671875" style="11" bestFit="1" customWidth="1"/>
    <col min="2313" max="2560" width="9" style="11" customWidth="1"/>
    <col min="2561" max="2561" width="6.109375" style="11" customWidth="1"/>
    <col min="2562" max="2562" width="14.5546875" style="11" customWidth="1"/>
    <col min="2563" max="2563" width="16.44140625" style="11" customWidth="1"/>
    <col min="2564" max="2564" width="49" style="11" customWidth="1"/>
    <col min="2565" max="2565" width="80.44140625" style="11" bestFit="1" customWidth="1"/>
    <col min="2566" max="2566" width="9.109375" style="11"/>
    <col min="2567" max="2567" width="9" style="11" customWidth="1"/>
    <col min="2568" max="2568" width="9.88671875" style="11" bestFit="1" customWidth="1"/>
    <col min="2569" max="2816" width="9" style="11" customWidth="1"/>
    <col min="2817" max="2817" width="6.109375" style="11" customWidth="1"/>
    <col min="2818" max="2818" width="14.5546875" style="11" customWidth="1"/>
    <col min="2819" max="2819" width="16.44140625" style="11" customWidth="1"/>
    <col min="2820" max="2820" width="49" style="11" customWidth="1"/>
    <col min="2821" max="2821" width="80.44140625" style="11" bestFit="1" customWidth="1"/>
    <col min="2822" max="2822" width="9.109375" style="11"/>
    <col min="2823" max="2823" width="9" style="11" customWidth="1"/>
    <col min="2824" max="2824" width="9.88671875" style="11" bestFit="1" customWidth="1"/>
    <col min="2825" max="3072" width="9" style="11" customWidth="1"/>
    <col min="3073" max="3073" width="6.109375" style="11" customWidth="1"/>
    <col min="3074" max="3074" width="14.5546875" style="11" customWidth="1"/>
    <col min="3075" max="3075" width="16.44140625" style="11" customWidth="1"/>
    <col min="3076" max="3076" width="49" style="11" customWidth="1"/>
    <col min="3077" max="3077" width="80.44140625" style="11" bestFit="1" customWidth="1"/>
    <col min="3078" max="3078" width="9.109375" style="11"/>
    <col min="3079" max="3079" width="9" style="11" customWidth="1"/>
    <col min="3080" max="3080" width="9.88671875" style="11" bestFit="1" customWidth="1"/>
    <col min="3081" max="3328" width="9" style="11" customWidth="1"/>
    <col min="3329" max="3329" width="6.109375" style="11" customWidth="1"/>
    <col min="3330" max="3330" width="14.5546875" style="11" customWidth="1"/>
    <col min="3331" max="3331" width="16.44140625" style="11" customWidth="1"/>
    <col min="3332" max="3332" width="49" style="11" customWidth="1"/>
    <col min="3333" max="3333" width="80.44140625" style="11" bestFit="1" customWidth="1"/>
    <col min="3334" max="3334" width="9.109375" style="11"/>
    <col min="3335" max="3335" width="9" style="11" customWidth="1"/>
    <col min="3336" max="3336" width="9.88671875" style="11" bestFit="1" customWidth="1"/>
    <col min="3337" max="3584" width="9" style="11" customWidth="1"/>
    <col min="3585" max="3585" width="6.109375" style="11" customWidth="1"/>
    <col min="3586" max="3586" width="14.5546875" style="11" customWidth="1"/>
    <col min="3587" max="3587" width="16.44140625" style="11" customWidth="1"/>
    <col min="3588" max="3588" width="49" style="11" customWidth="1"/>
    <col min="3589" max="3589" width="80.44140625" style="11" bestFit="1" customWidth="1"/>
    <col min="3590" max="3590" width="9.109375" style="11"/>
    <col min="3591" max="3591" width="9" style="11" customWidth="1"/>
    <col min="3592" max="3592" width="9.88671875" style="11" bestFit="1" customWidth="1"/>
    <col min="3593" max="3840" width="9" style="11" customWidth="1"/>
    <col min="3841" max="3841" width="6.109375" style="11" customWidth="1"/>
    <col min="3842" max="3842" width="14.5546875" style="11" customWidth="1"/>
    <col min="3843" max="3843" width="16.44140625" style="11" customWidth="1"/>
    <col min="3844" max="3844" width="49" style="11" customWidth="1"/>
    <col min="3845" max="3845" width="80.44140625" style="11" bestFit="1" customWidth="1"/>
    <col min="3846" max="3846" width="9.109375" style="11"/>
    <col min="3847" max="3847" width="9" style="11" customWidth="1"/>
    <col min="3848" max="3848" width="9.88671875" style="11" bestFit="1" customWidth="1"/>
    <col min="3849" max="4096" width="9" style="11" customWidth="1"/>
    <col min="4097" max="4097" width="6.109375" style="11" customWidth="1"/>
    <col min="4098" max="4098" width="14.5546875" style="11" customWidth="1"/>
    <col min="4099" max="4099" width="16.44140625" style="11" customWidth="1"/>
    <col min="4100" max="4100" width="49" style="11" customWidth="1"/>
    <col min="4101" max="4101" width="80.44140625" style="11" bestFit="1" customWidth="1"/>
    <col min="4102" max="4102" width="9.109375" style="11"/>
    <col min="4103" max="4103" width="9" style="11" customWidth="1"/>
    <col min="4104" max="4104" width="9.88671875" style="11" bestFit="1" customWidth="1"/>
    <col min="4105" max="4352" width="9" style="11" customWidth="1"/>
    <col min="4353" max="4353" width="6.109375" style="11" customWidth="1"/>
    <col min="4354" max="4354" width="14.5546875" style="11" customWidth="1"/>
    <col min="4355" max="4355" width="16.44140625" style="11" customWidth="1"/>
    <col min="4356" max="4356" width="49" style="11" customWidth="1"/>
    <col min="4357" max="4357" width="80.44140625" style="11" bestFit="1" customWidth="1"/>
    <col min="4358" max="4358" width="9.109375" style="11"/>
    <col min="4359" max="4359" width="9" style="11" customWidth="1"/>
    <col min="4360" max="4360" width="9.88671875" style="11" bestFit="1" customWidth="1"/>
    <col min="4361" max="4608" width="9" style="11" customWidth="1"/>
    <col min="4609" max="4609" width="6.109375" style="11" customWidth="1"/>
    <col min="4610" max="4610" width="14.5546875" style="11" customWidth="1"/>
    <col min="4611" max="4611" width="16.44140625" style="11" customWidth="1"/>
    <col min="4612" max="4612" width="49" style="11" customWidth="1"/>
    <col min="4613" max="4613" width="80.44140625" style="11" bestFit="1" customWidth="1"/>
    <col min="4614" max="4614" width="9.109375" style="11"/>
    <col min="4615" max="4615" width="9" style="11" customWidth="1"/>
    <col min="4616" max="4616" width="9.88671875" style="11" bestFit="1" customWidth="1"/>
    <col min="4617" max="4864" width="9" style="11" customWidth="1"/>
    <col min="4865" max="4865" width="6.109375" style="11" customWidth="1"/>
    <col min="4866" max="4866" width="14.5546875" style="11" customWidth="1"/>
    <col min="4867" max="4867" width="16.44140625" style="11" customWidth="1"/>
    <col min="4868" max="4868" width="49" style="11" customWidth="1"/>
    <col min="4869" max="4869" width="80.44140625" style="11" bestFit="1" customWidth="1"/>
    <col min="4870" max="4870" width="9.109375" style="11"/>
    <col min="4871" max="4871" width="9" style="11" customWidth="1"/>
    <col min="4872" max="4872" width="9.88671875" style="11" bestFit="1" customWidth="1"/>
    <col min="4873" max="5120" width="9" style="11" customWidth="1"/>
    <col min="5121" max="5121" width="6.109375" style="11" customWidth="1"/>
    <col min="5122" max="5122" width="14.5546875" style="11" customWidth="1"/>
    <col min="5123" max="5123" width="16.44140625" style="11" customWidth="1"/>
    <col min="5124" max="5124" width="49" style="11" customWidth="1"/>
    <col min="5125" max="5125" width="80.44140625" style="11" bestFit="1" customWidth="1"/>
    <col min="5126" max="5126" width="9.109375" style="11"/>
    <col min="5127" max="5127" width="9" style="11" customWidth="1"/>
    <col min="5128" max="5128" width="9.88671875" style="11" bestFit="1" customWidth="1"/>
    <col min="5129" max="5376" width="9" style="11" customWidth="1"/>
    <col min="5377" max="5377" width="6.109375" style="11" customWidth="1"/>
    <col min="5378" max="5378" width="14.5546875" style="11" customWidth="1"/>
    <col min="5379" max="5379" width="16.44140625" style="11" customWidth="1"/>
    <col min="5380" max="5380" width="49" style="11" customWidth="1"/>
    <col min="5381" max="5381" width="80.44140625" style="11" bestFit="1" customWidth="1"/>
    <col min="5382" max="5382" width="9.109375" style="11"/>
    <col min="5383" max="5383" width="9" style="11" customWidth="1"/>
    <col min="5384" max="5384" width="9.88671875" style="11" bestFit="1" customWidth="1"/>
    <col min="5385" max="5632" width="9" style="11" customWidth="1"/>
    <col min="5633" max="5633" width="6.109375" style="11" customWidth="1"/>
    <col min="5634" max="5634" width="14.5546875" style="11" customWidth="1"/>
    <col min="5635" max="5635" width="16.44140625" style="11" customWidth="1"/>
    <col min="5636" max="5636" width="49" style="11" customWidth="1"/>
    <col min="5637" max="5637" width="80.44140625" style="11" bestFit="1" customWidth="1"/>
    <col min="5638" max="5638" width="9.109375" style="11"/>
    <col min="5639" max="5639" width="9" style="11" customWidth="1"/>
    <col min="5640" max="5640" width="9.88671875" style="11" bestFit="1" customWidth="1"/>
    <col min="5641" max="5888" width="9" style="11" customWidth="1"/>
    <col min="5889" max="5889" width="6.109375" style="11" customWidth="1"/>
    <col min="5890" max="5890" width="14.5546875" style="11" customWidth="1"/>
    <col min="5891" max="5891" width="16.44140625" style="11" customWidth="1"/>
    <col min="5892" max="5892" width="49" style="11" customWidth="1"/>
    <col min="5893" max="5893" width="80.44140625" style="11" bestFit="1" customWidth="1"/>
    <col min="5894" max="5894" width="9.109375" style="11"/>
    <col min="5895" max="5895" width="9" style="11" customWidth="1"/>
    <col min="5896" max="5896" width="9.88671875" style="11" bestFit="1" customWidth="1"/>
    <col min="5897" max="6144" width="9" style="11" customWidth="1"/>
    <col min="6145" max="6145" width="6.109375" style="11" customWidth="1"/>
    <col min="6146" max="6146" width="14.5546875" style="11" customWidth="1"/>
    <col min="6147" max="6147" width="16.44140625" style="11" customWidth="1"/>
    <col min="6148" max="6148" width="49" style="11" customWidth="1"/>
    <col min="6149" max="6149" width="80.44140625" style="11" bestFit="1" customWidth="1"/>
    <col min="6150" max="6150" width="9.109375" style="11"/>
    <col min="6151" max="6151" width="9" style="11" customWidth="1"/>
    <col min="6152" max="6152" width="9.88671875" style="11" bestFit="1" customWidth="1"/>
    <col min="6153" max="6400" width="9" style="11" customWidth="1"/>
    <col min="6401" max="6401" width="6.109375" style="11" customWidth="1"/>
    <col min="6402" max="6402" width="14.5546875" style="11" customWidth="1"/>
    <col min="6403" max="6403" width="16.44140625" style="11" customWidth="1"/>
    <col min="6404" max="6404" width="49" style="11" customWidth="1"/>
    <col min="6405" max="6405" width="80.44140625" style="11" bestFit="1" customWidth="1"/>
    <col min="6406" max="6406" width="9.109375" style="11"/>
    <col min="6407" max="6407" width="9" style="11" customWidth="1"/>
    <col min="6408" max="6408" width="9.88671875" style="11" bestFit="1" customWidth="1"/>
    <col min="6409" max="6656" width="9" style="11" customWidth="1"/>
    <col min="6657" max="6657" width="6.109375" style="11" customWidth="1"/>
    <col min="6658" max="6658" width="14.5546875" style="11" customWidth="1"/>
    <col min="6659" max="6659" width="16.44140625" style="11" customWidth="1"/>
    <col min="6660" max="6660" width="49" style="11" customWidth="1"/>
    <col min="6661" max="6661" width="80.44140625" style="11" bestFit="1" customWidth="1"/>
    <col min="6662" max="6662" width="9.109375" style="11"/>
    <col min="6663" max="6663" width="9" style="11" customWidth="1"/>
    <col min="6664" max="6664" width="9.88671875" style="11" bestFit="1" customWidth="1"/>
    <col min="6665" max="6912" width="9" style="11" customWidth="1"/>
    <col min="6913" max="6913" width="6.109375" style="11" customWidth="1"/>
    <col min="6914" max="6914" width="14.5546875" style="11" customWidth="1"/>
    <col min="6915" max="6915" width="16.44140625" style="11" customWidth="1"/>
    <col min="6916" max="6916" width="49" style="11" customWidth="1"/>
    <col min="6917" max="6917" width="80.44140625" style="11" bestFit="1" customWidth="1"/>
    <col min="6918" max="6918" width="9.109375" style="11"/>
    <col min="6919" max="6919" width="9" style="11" customWidth="1"/>
    <col min="6920" max="6920" width="9.88671875" style="11" bestFit="1" customWidth="1"/>
    <col min="6921" max="7168" width="9" style="11" customWidth="1"/>
    <col min="7169" max="7169" width="6.109375" style="11" customWidth="1"/>
    <col min="7170" max="7170" width="14.5546875" style="11" customWidth="1"/>
    <col min="7171" max="7171" width="16.44140625" style="11" customWidth="1"/>
    <col min="7172" max="7172" width="49" style="11" customWidth="1"/>
    <col min="7173" max="7173" width="80.44140625" style="11" bestFit="1" customWidth="1"/>
    <col min="7174" max="7174" width="9.109375" style="11"/>
    <col min="7175" max="7175" width="9" style="11" customWidth="1"/>
    <col min="7176" max="7176" width="9.88671875" style="11" bestFit="1" customWidth="1"/>
    <col min="7177" max="7424" width="9" style="11" customWidth="1"/>
    <col min="7425" max="7425" width="6.109375" style="11" customWidth="1"/>
    <col min="7426" max="7426" width="14.5546875" style="11" customWidth="1"/>
    <col min="7427" max="7427" width="16.44140625" style="11" customWidth="1"/>
    <col min="7428" max="7428" width="49" style="11" customWidth="1"/>
    <col min="7429" max="7429" width="80.44140625" style="11" bestFit="1" customWidth="1"/>
    <col min="7430" max="7430" width="9.109375" style="11"/>
    <col min="7431" max="7431" width="9" style="11" customWidth="1"/>
    <col min="7432" max="7432" width="9.88671875" style="11" bestFit="1" customWidth="1"/>
    <col min="7433" max="7680" width="9" style="11" customWidth="1"/>
    <col min="7681" max="7681" width="6.109375" style="11" customWidth="1"/>
    <col min="7682" max="7682" width="14.5546875" style="11" customWidth="1"/>
    <col min="7683" max="7683" width="16.44140625" style="11" customWidth="1"/>
    <col min="7684" max="7684" width="49" style="11" customWidth="1"/>
    <col min="7685" max="7685" width="80.44140625" style="11" bestFit="1" customWidth="1"/>
    <col min="7686" max="7686" width="9.109375" style="11"/>
    <col min="7687" max="7687" width="9" style="11" customWidth="1"/>
    <col min="7688" max="7688" width="9.88671875" style="11" bestFit="1" customWidth="1"/>
    <col min="7689" max="7936" width="9" style="11" customWidth="1"/>
    <col min="7937" max="7937" width="6.109375" style="11" customWidth="1"/>
    <col min="7938" max="7938" width="14.5546875" style="11" customWidth="1"/>
    <col min="7939" max="7939" width="16.44140625" style="11" customWidth="1"/>
    <col min="7940" max="7940" width="49" style="11" customWidth="1"/>
    <col min="7941" max="7941" width="80.44140625" style="11" bestFit="1" customWidth="1"/>
    <col min="7942" max="7942" width="9.109375" style="11"/>
    <col min="7943" max="7943" width="9" style="11" customWidth="1"/>
    <col min="7944" max="7944" width="9.88671875" style="11" bestFit="1" customWidth="1"/>
    <col min="7945" max="8192" width="9" style="11" customWidth="1"/>
    <col min="8193" max="8193" width="6.109375" style="11" customWidth="1"/>
    <col min="8194" max="8194" width="14.5546875" style="11" customWidth="1"/>
    <col min="8195" max="8195" width="16.44140625" style="11" customWidth="1"/>
    <col min="8196" max="8196" width="49" style="11" customWidth="1"/>
    <col min="8197" max="8197" width="80.44140625" style="11" bestFit="1" customWidth="1"/>
    <col min="8198" max="8198" width="9.109375" style="11"/>
    <col min="8199" max="8199" width="9" style="11" customWidth="1"/>
    <col min="8200" max="8200" width="9.88671875" style="11" bestFit="1" customWidth="1"/>
    <col min="8201" max="8448" width="9" style="11" customWidth="1"/>
    <col min="8449" max="8449" width="6.109375" style="11" customWidth="1"/>
    <col min="8450" max="8450" width="14.5546875" style="11" customWidth="1"/>
    <col min="8451" max="8451" width="16.44140625" style="11" customWidth="1"/>
    <col min="8452" max="8452" width="49" style="11" customWidth="1"/>
    <col min="8453" max="8453" width="80.44140625" style="11" bestFit="1" customWidth="1"/>
    <col min="8454" max="8454" width="9.109375" style="11"/>
    <col min="8455" max="8455" width="9" style="11" customWidth="1"/>
    <col min="8456" max="8456" width="9.88671875" style="11" bestFit="1" customWidth="1"/>
    <col min="8457" max="8704" width="9" style="11" customWidth="1"/>
    <col min="8705" max="8705" width="6.109375" style="11" customWidth="1"/>
    <col min="8706" max="8706" width="14.5546875" style="11" customWidth="1"/>
    <col min="8707" max="8707" width="16.44140625" style="11" customWidth="1"/>
    <col min="8708" max="8708" width="49" style="11" customWidth="1"/>
    <col min="8709" max="8709" width="80.44140625" style="11" bestFit="1" customWidth="1"/>
    <col min="8710" max="8710" width="9.109375" style="11"/>
    <col min="8711" max="8711" width="9" style="11" customWidth="1"/>
    <col min="8712" max="8712" width="9.88671875" style="11" bestFit="1" customWidth="1"/>
    <col min="8713" max="8960" width="9" style="11" customWidth="1"/>
    <col min="8961" max="8961" width="6.109375" style="11" customWidth="1"/>
    <col min="8962" max="8962" width="14.5546875" style="11" customWidth="1"/>
    <col min="8963" max="8963" width="16.44140625" style="11" customWidth="1"/>
    <col min="8964" max="8964" width="49" style="11" customWidth="1"/>
    <col min="8965" max="8965" width="80.44140625" style="11" bestFit="1" customWidth="1"/>
    <col min="8966" max="8966" width="9.109375" style="11"/>
    <col min="8967" max="8967" width="9" style="11" customWidth="1"/>
    <col min="8968" max="8968" width="9.88671875" style="11" bestFit="1" customWidth="1"/>
    <col min="8969" max="9216" width="9" style="11" customWidth="1"/>
    <col min="9217" max="9217" width="6.109375" style="11" customWidth="1"/>
    <col min="9218" max="9218" width="14.5546875" style="11" customWidth="1"/>
    <col min="9219" max="9219" width="16.44140625" style="11" customWidth="1"/>
    <col min="9220" max="9220" width="49" style="11" customWidth="1"/>
    <col min="9221" max="9221" width="80.44140625" style="11" bestFit="1" customWidth="1"/>
    <col min="9222" max="9222" width="9.109375" style="11"/>
    <col min="9223" max="9223" width="9" style="11" customWidth="1"/>
    <col min="9224" max="9224" width="9.88671875" style="11" bestFit="1" customWidth="1"/>
    <col min="9225" max="9472" width="9" style="11" customWidth="1"/>
    <col min="9473" max="9473" width="6.109375" style="11" customWidth="1"/>
    <col min="9474" max="9474" width="14.5546875" style="11" customWidth="1"/>
    <col min="9475" max="9475" width="16.44140625" style="11" customWidth="1"/>
    <col min="9476" max="9476" width="49" style="11" customWidth="1"/>
    <col min="9477" max="9477" width="80.44140625" style="11" bestFit="1" customWidth="1"/>
    <col min="9478" max="9478" width="9.109375" style="11"/>
    <col min="9479" max="9479" width="9" style="11" customWidth="1"/>
    <col min="9480" max="9480" width="9.88671875" style="11" bestFit="1" customWidth="1"/>
    <col min="9481" max="9728" width="9" style="11" customWidth="1"/>
    <col min="9729" max="9729" width="6.109375" style="11" customWidth="1"/>
    <col min="9730" max="9730" width="14.5546875" style="11" customWidth="1"/>
    <col min="9731" max="9731" width="16.44140625" style="11" customWidth="1"/>
    <col min="9732" max="9732" width="49" style="11" customWidth="1"/>
    <col min="9733" max="9733" width="80.44140625" style="11" bestFit="1" customWidth="1"/>
    <col min="9734" max="9734" width="9.109375" style="11"/>
    <col min="9735" max="9735" width="9" style="11" customWidth="1"/>
    <col min="9736" max="9736" width="9.88671875" style="11" bestFit="1" customWidth="1"/>
    <col min="9737" max="9984" width="9" style="11" customWidth="1"/>
    <col min="9985" max="9985" width="6.109375" style="11" customWidth="1"/>
    <col min="9986" max="9986" width="14.5546875" style="11" customWidth="1"/>
    <col min="9987" max="9987" width="16.44140625" style="11" customWidth="1"/>
    <col min="9988" max="9988" width="49" style="11" customWidth="1"/>
    <col min="9989" max="9989" width="80.44140625" style="11" bestFit="1" customWidth="1"/>
    <col min="9990" max="9990" width="9.109375" style="11"/>
    <col min="9991" max="9991" width="9" style="11" customWidth="1"/>
    <col min="9992" max="9992" width="9.88671875" style="11" bestFit="1" customWidth="1"/>
    <col min="9993" max="10240" width="9" style="11" customWidth="1"/>
    <col min="10241" max="10241" width="6.109375" style="11" customWidth="1"/>
    <col min="10242" max="10242" width="14.5546875" style="11" customWidth="1"/>
    <col min="10243" max="10243" width="16.44140625" style="11" customWidth="1"/>
    <col min="10244" max="10244" width="49" style="11" customWidth="1"/>
    <col min="10245" max="10245" width="80.44140625" style="11" bestFit="1" customWidth="1"/>
    <col min="10246" max="10246" width="9.109375" style="11"/>
    <col min="10247" max="10247" width="9" style="11" customWidth="1"/>
    <col min="10248" max="10248" width="9.88671875" style="11" bestFit="1" customWidth="1"/>
    <col min="10249" max="10496" width="9" style="11" customWidth="1"/>
    <col min="10497" max="10497" width="6.109375" style="11" customWidth="1"/>
    <col min="10498" max="10498" width="14.5546875" style="11" customWidth="1"/>
    <col min="10499" max="10499" width="16.44140625" style="11" customWidth="1"/>
    <col min="10500" max="10500" width="49" style="11" customWidth="1"/>
    <col min="10501" max="10501" width="80.44140625" style="11" bestFit="1" customWidth="1"/>
    <col min="10502" max="10502" width="9.109375" style="11"/>
    <col min="10503" max="10503" width="9" style="11" customWidth="1"/>
    <col min="10504" max="10504" width="9.88671875" style="11" bestFit="1" customWidth="1"/>
    <col min="10505" max="10752" width="9" style="11" customWidth="1"/>
    <col min="10753" max="10753" width="6.109375" style="11" customWidth="1"/>
    <col min="10754" max="10754" width="14.5546875" style="11" customWidth="1"/>
    <col min="10755" max="10755" width="16.44140625" style="11" customWidth="1"/>
    <col min="10756" max="10756" width="49" style="11" customWidth="1"/>
    <col min="10757" max="10757" width="80.44140625" style="11" bestFit="1" customWidth="1"/>
    <col min="10758" max="10758" width="9.109375" style="11"/>
    <col min="10759" max="10759" width="9" style="11" customWidth="1"/>
    <col min="10760" max="10760" width="9.88671875" style="11" bestFit="1" customWidth="1"/>
    <col min="10761" max="11008" width="9" style="11" customWidth="1"/>
    <col min="11009" max="11009" width="6.109375" style="11" customWidth="1"/>
    <col min="11010" max="11010" width="14.5546875" style="11" customWidth="1"/>
    <col min="11011" max="11011" width="16.44140625" style="11" customWidth="1"/>
    <col min="11012" max="11012" width="49" style="11" customWidth="1"/>
    <col min="11013" max="11013" width="80.44140625" style="11" bestFit="1" customWidth="1"/>
    <col min="11014" max="11014" width="9.109375" style="11"/>
    <col min="11015" max="11015" width="9" style="11" customWidth="1"/>
    <col min="11016" max="11016" width="9.88671875" style="11" bestFit="1" customWidth="1"/>
    <col min="11017" max="11264" width="9" style="11" customWidth="1"/>
    <col min="11265" max="11265" width="6.109375" style="11" customWidth="1"/>
    <col min="11266" max="11266" width="14.5546875" style="11" customWidth="1"/>
    <col min="11267" max="11267" width="16.44140625" style="11" customWidth="1"/>
    <col min="11268" max="11268" width="49" style="11" customWidth="1"/>
    <col min="11269" max="11269" width="80.44140625" style="11" bestFit="1" customWidth="1"/>
    <col min="11270" max="11270" width="9.109375" style="11"/>
    <col min="11271" max="11271" width="9" style="11" customWidth="1"/>
    <col min="11272" max="11272" width="9.88671875" style="11" bestFit="1" customWidth="1"/>
    <col min="11273" max="11520" width="9" style="11" customWidth="1"/>
    <col min="11521" max="11521" width="6.109375" style="11" customWidth="1"/>
    <col min="11522" max="11522" width="14.5546875" style="11" customWidth="1"/>
    <col min="11523" max="11523" width="16.44140625" style="11" customWidth="1"/>
    <col min="11524" max="11524" width="49" style="11" customWidth="1"/>
    <col min="11525" max="11525" width="80.44140625" style="11" bestFit="1" customWidth="1"/>
    <col min="11526" max="11526" width="9.109375" style="11"/>
    <col min="11527" max="11527" width="9" style="11" customWidth="1"/>
    <col min="11528" max="11528" width="9.88671875" style="11" bestFit="1" customWidth="1"/>
    <col min="11529" max="11776" width="9" style="11" customWidth="1"/>
    <col min="11777" max="11777" width="6.109375" style="11" customWidth="1"/>
    <col min="11778" max="11778" width="14.5546875" style="11" customWidth="1"/>
    <col min="11779" max="11779" width="16.44140625" style="11" customWidth="1"/>
    <col min="11780" max="11780" width="49" style="11" customWidth="1"/>
    <col min="11781" max="11781" width="80.44140625" style="11" bestFit="1" customWidth="1"/>
    <col min="11782" max="11782" width="9.109375" style="11"/>
    <col min="11783" max="11783" width="9" style="11" customWidth="1"/>
    <col min="11784" max="11784" width="9.88671875" style="11" bestFit="1" customWidth="1"/>
    <col min="11785" max="12032" width="9" style="11" customWidth="1"/>
    <col min="12033" max="12033" width="6.109375" style="11" customWidth="1"/>
    <col min="12034" max="12034" width="14.5546875" style="11" customWidth="1"/>
    <col min="12035" max="12035" width="16.44140625" style="11" customWidth="1"/>
    <col min="12036" max="12036" width="49" style="11" customWidth="1"/>
    <col min="12037" max="12037" width="80.44140625" style="11" bestFit="1" customWidth="1"/>
    <col min="12038" max="12038" width="9.109375" style="11"/>
    <col min="12039" max="12039" width="9" style="11" customWidth="1"/>
    <col min="12040" max="12040" width="9.88671875" style="11" bestFit="1" customWidth="1"/>
    <col min="12041" max="12288" width="9" style="11" customWidth="1"/>
    <col min="12289" max="12289" width="6.109375" style="11" customWidth="1"/>
    <col min="12290" max="12290" width="14.5546875" style="11" customWidth="1"/>
    <col min="12291" max="12291" width="16.44140625" style="11" customWidth="1"/>
    <col min="12292" max="12292" width="49" style="11" customWidth="1"/>
    <col min="12293" max="12293" width="80.44140625" style="11" bestFit="1" customWidth="1"/>
    <col min="12294" max="12294" width="9.109375" style="11"/>
    <col min="12295" max="12295" width="9" style="11" customWidth="1"/>
    <col min="12296" max="12296" width="9.88671875" style="11" bestFit="1" customWidth="1"/>
    <col min="12297" max="12544" width="9" style="11" customWidth="1"/>
    <col min="12545" max="12545" width="6.109375" style="11" customWidth="1"/>
    <col min="12546" max="12546" width="14.5546875" style="11" customWidth="1"/>
    <col min="12547" max="12547" width="16.44140625" style="11" customWidth="1"/>
    <col min="12548" max="12548" width="49" style="11" customWidth="1"/>
    <col min="12549" max="12549" width="80.44140625" style="11" bestFit="1" customWidth="1"/>
    <col min="12550" max="12550" width="9.109375" style="11"/>
    <col min="12551" max="12551" width="9" style="11" customWidth="1"/>
    <col min="12552" max="12552" width="9.88671875" style="11" bestFit="1" customWidth="1"/>
    <col min="12553" max="12800" width="9" style="11" customWidth="1"/>
    <col min="12801" max="12801" width="6.109375" style="11" customWidth="1"/>
    <col min="12802" max="12802" width="14.5546875" style="11" customWidth="1"/>
    <col min="12803" max="12803" width="16.44140625" style="11" customWidth="1"/>
    <col min="12804" max="12804" width="49" style="11" customWidth="1"/>
    <col min="12805" max="12805" width="80.44140625" style="11" bestFit="1" customWidth="1"/>
    <col min="12806" max="12806" width="9.109375" style="11"/>
    <col min="12807" max="12807" width="9" style="11" customWidth="1"/>
    <col min="12808" max="12808" width="9.88671875" style="11" bestFit="1" customWidth="1"/>
    <col min="12809" max="13056" width="9" style="11" customWidth="1"/>
    <col min="13057" max="13057" width="6.109375" style="11" customWidth="1"/>
    <col min="13058" max="13058" width="14.5546875" style="11" customWidth="1"/>
    <col min="13059" max="13059" width="16.44140625" style="11" customWidth="1"/>
    <col min="13060" max="13060" width="49" style="11" customWidth="1"/>
    <col min="13061" max="13061" width="80.44140625" style="11" bestFit="1" customWidth="1"/>
    <col min="13062" max="13062" width="9.109375" style="11"/>
    <col min="13063" max="13063" width="9" style="11" customWidth="1"/>
    <col min="13064" max="13064" width="9.88671875" style="11" bestFit="1" customWidth="1"/>
    <col min="13065" max="13312" width="9" style="11" customWidth="1"/>
    <col min="13313" max="13313" width="6.109375" style="11" customWidth="1"/>
    <col min="13314" max="13314" width="14.5546875" style="11" customWidth="1"/>
    <col min="13315" max="13315" width="16.44140625" style="11" customWidth="1"/>
    <col min="13316" max="13316" width="49" style="11" customWidth="1"/>
    <col min="13317" max="13317" width="80.44140625" style="11" bestFit="1" customWidth="1"/>
    <col min="13318" max="13318" width="9.109375" style="11"/>
    <col min="13319" max="13319" width="9" style="11" customWidth="1"/>
    <col min="13320" max="13320" width="9.88671875" style="11" bestFit="1" customWidth="1"/>
    <col min="13321" max="13568" width="9" style="11" customWidth="1"/>
    <col min="13569" max="13569" width="6.109375" style="11" customWidth="1"/>
    <col min="13570" max="13570" width="14.5546875" style="11" customWidth="1"/>
    <col min="13571" max="13571" width="16.44140625" style="11" customWidth="1"/>
    <col min="13572" max="13572" width="49" style="11" customWidth="1"/>
    <col min="13573" max="13573" width="80.44140625" style="11" bestFit="1" customWidth="1"/>
    <col min="13574" max="13574" width="9.109375" style="11"/>
    <col min="13575" max="13575" width="9" style="11" customWidth="1"/>
    <col min="13576" max="13576" width="9.88671875" style="11" bestFit="1" customWidth="1"/>
    <col min="13577" max="13824" width="9" style="11" customWidth="1"/>
    <col min="13825" max="13825" width="6.109375" style="11" customWidth="1"/>
    <col min="13826" max="13826" width="14.5546875" style="11" customWidth="1"/>
    <col min="13827" max="13827" width="16.44140625" style="11" customWidth="1"/>
    <col min="13828" max="13828" width="49" style="11" customWidth="1"/>
    <col min="13829" max="13829" width="80.44140625" style="11" bestFit="1" customWidth="1"/>
    <col min="13830" max="13830" width="9.109375" style="11"/>
    <col min="13831" max="13831" width="9" style="11" customWidth="1"/>
    <col min="13832" max="13832" width="9.88671875" style="11" bestFit="1" customWidth="1"/>
    <col min="13833" max="14080" width="9" style="11" customWidth="1"/>
    <col min="14081" max="14081" width="6.109375" style="11" customWidth="1"/>
    <col min="14082" max="14082" width="14.5546875" style="11" customWidth="1"/>
    <col min="14083" max="14083" width="16.44140625" style="11" customWidth="1"/>
    <col min="14084" max="14084" width="49" style="11" customWidth="1"/>
    <col min="14085" max="14085" width="80.44140625" style="11" bestFit="1" customWidth="1"/>
    <col min="14086" max="14086" width="9.109375" style="11"/>
    <col min="14087" max="14087" width="9" style="11" customWidth="1"/>
    <col min="14088" max="14088" width="9.88671875" style="11" bestFit="1" customWidth="1"/>
    <col min="14089" max="14336" width="9" style="11" customWidth="1"/>
    <col min="14337" max="14337" width="6.109375" style="11" customWidth="1"/>
    <col min="14338" max="14338" width="14.5546875" style="11" customWidth="1"/>
    <col min="14339" max="14339" width="16.44140625" style="11" customWidth="1"/>
    <col min="14340" max="14340" width="49" style="11" customWidth="1"/>
    <col min="14341" max="14341" width="80.44140625" style="11" bestFit="1" customWidth="1"/>
    <col min="14342" max="14342" width="9.109375" style="11"/>
    <col min="14343" max="14343" width="9" style="11" customWidth="1"/>
    <col min="14344" max="14344" width="9.88671875" style="11" bestFit="1" customWidth="1"/>
    <col min="14345" max="14592" width="9" style="11" customWidth="1"/>
    <col min="14593" max="14593" width="6.109375" style="11" customWidth="1"/>
    <col min="14594" max="14594" width="14.5546875" style="11" customWidth="1"/>
    <col min="14595" max="14595" width="16.44140625" style="11" customWidth="1"/>
    <col min="14596" max="14596" width="49" style="11" customWidth="1"/>
    <col min="14597" max="14597" width="80.44140625" style="11" bestFit="1" customWidth="1"/>
    <col min="14598" max="14598" width="9.109375" style="11"/>
    <col min="14599" max="14599" width="9" style="11" customWidth="1"/>
    <col min="14600" max="14600" width="9.88671875" style="11" bestFit="1" customWidth="1"/>
    <col min="14601" max="14848" width="9" style="11" customWidth="1"/>
    <col min="14849" max="14849" width="6.109375" style="11" customWidth="1"/>
    <col min="14850" max="14850" width="14.5546875" style="11" customWidth="1"/>
    <col min="14851" max="14851" width="16.44140625" style="11" customWidth="1"/>
    <col min="14852" max="14852" width="49" style="11" customWidth="1"/>
    <col min="14853" max="14853" width="80.44140625" style="11" bestFit="1" customWidth="1"/>
    <col min="14854" max="14854" width="9.109375" style="11"/>
    <col min="14855" max="14855" width="9" style="11" customWidth="1"/>
    <col min="14856" max="14856" width="9.88671875" style="11" bestFit="1" customWidth="1"/>
    <col min="14857" max="15104" width="9" style="11" customWidth="1"/>
    <col min="15105" max="15105" width="6.109375" style="11" customWidth="1"/>
    <col min="15106" max="15106" width="14.5546875" style="11" customWidth="1"/>
    <col min="15107" max="15107" width="16.44140625" style="11" customWidth="1"/>
    <col min="15108" max="15108" width="49" style="11" customWidth="1"/>
    <col min="15109" max="15109" width="80.44140625" style="11" bestFit="1" customWidth="1"/>
    <col min="15110" max="15110" width="9.109375" style="11"/>
    <col min="15111" max="15111" width="9" style="11" customWidth="1"/>
    <col min="15112" max="15112" width="9.88671875" style="11" bestFit="1" customWidth="1"/>
    <col min="15113" max="15360" width="9" style="11" customWidth="1"/>
    <col min="15361" max="15361" width="6.109375" style="11" customWidth="1"/>
    <col min="15362" max="15362" width="14.5546875" style="11" customWidth="1"/>
    <col min="15363" max="15363" width="16.44140625" style="11" customWidth="1"/>
    <col min="15364" max="15364" width="49" style="11" customWidth="1"/>
    <col min="15365" max="15365" width="80.44140625" style="11" bestFit="1" customWidth="1"/>
    <col min="15366" max="15366" width="9.109375" style="11"/>
    <col min="15367" max="15367" width="9" style="11" customWidth="1"/>
    <col min="15368" max="15368" width="9.88671875" style="11" bestFit="1" customWidth="1"/>
    <col min="15369" max="15616" width="9" style="11" customWidth="1"/>
    <col min="15617" max="15617" width="6.109375" style="11" customWidth="1"/>
    <col min="15618" max="15618" width="14.5546875" style="11" customWidth="1"/>
    <col min="15619" max="15619" width="16.44140625" style="11" customWidth="1"/>
    <col min="15620" max="15620" width="49" style="11" customWidth="1"/>
    <col min="15621" max="15621" width="80.44140625" style="11" bestFit="1" customWidth="1"/>
    <col min="15622" max="15622" width="9.109375" style="11"/>
    <col min="15623" max="15623" width="9" style="11" customWidth="1"/>
    <col min="15624" max="15624" width="9.88671875" style="11" bestFit="1" customWidth="1"/>
    <col min="15625" max="15872" width="9" style="11" customWidth="1"/>
    <col min="15873" max="15873" width="6.109375" style="11" customWidth="1"/>
    <col min="15874" max="15874" width="14.5546875" style="11" customWidth="1"/>
    <col min="15875" max="15875" width="16.44140625" style="11" customWidth="1"/>
    <col min="15876" max="15876" width="49" style="11" customWidth="1"/>
    <col min="15877" max="15877" width="80.44140625" style="11" bestFit="1" customWidth="1"/>
    <col min="15878" max="15878" width="9.109375" style="11"/>
    <col min="15879" max="15879" width="9" style="11" customWidth="1"/>
    <col min="15880" max="15880" width="9.88671875" style="11" bestFit="1" customWidth="1"/>
    <col min="15881" max="16128" width="9" style="11" customWidth="1"/>
    <col min="16129" max="16129" width="6.109375" style="11" customWidth="1"/>
    <col min="16130" max="16130" width="14.5546875" style="11" customWidth="1"/>
    <col min="16131" max="16131" width="16.44140625" style="11" customWidth="1"/>
    <col min="16132" max="16132" width="49" style="11" customWidth="1"/>
    <col min="16133" max="16133" width="80.44140625" style="11" bestFit="1" customWidth="1"/>
    <col min="16134" max="16134" width="9.109375" style="11"/>
    <col min="16135" max="16135" width="9" style="11" customWidth="1"/>
    <col min="16136" max="16136" width="9.88671875" style="11" bestFit="1" customWidth="1"/>
    <col min="16137" max="16384" width="9" style="11" customWidth="1"/>
  </cols>
  <sheetData>
    <row r="1" spans="1:6" s="4" customFormat="1" x14ac:dyDescent="0.3">
      <c r="A1" s="1" t="s">
        <v>0</v>
      </c>
      <c r="B1" s="2"/>
      <c r="C1" s="3"/>
    </row>
    <row r="2" spans="1:6" s="4" customFormat="1" x14ac:dyDescent="0.3">
      <c r="A2" s="1" t="s">
        <v>1</v>
      </c>
      <c r="B2" s="2"/>
      <c r="C2" s="3"/>
    </row>
    <row r="3" spans="1:6" s="4" customFormat="1" x14ac:dyDescent="0.3">
      <c r="B3" s="5"/>
      <c r="C3" s="6"/>
    </row>
    <row r="4" spans="1:6" s="4" customFormat="1" x14ac:dyDescent="0.3">
      <c r="B4" s="5"/>
      <c r="C4" s="6"/>
    </row>
    <row r="5" spans="1:6" s="8" customFormat="1" x14ac:dyDescent="0.3">
      <c r="A5" s="7"/>
      <c r="B5" s="131" t="s">
        <v>348</v>
      </c>
      <c r="C5" s="131"/>
      <c r="D5" s="131"/>
      <c r="E5" s="131"/>
    </row>
    <row r="6" spans="1:6" s="4" customFormat="1" ht="16.2" thickBot="1" x14ac:dyDescent="0.35">
      <c r="A6" s="9"/>
      <c r="B6" s="10"/>
      <c r="C6" s="3"/>
      <c r="D6" s="11"/>
      <c r="E6" s="11"/>
    </row>
    <row r="7" spans="1:6" s="4" customFormat="1" ht="28.5" customHeight="1" thickBot="1" x14ac:dyDescent="0.35">
      <c r="A7" s="12" t="s">
        <v>2</v>
      </c>
      <c r="B7" s="13" t="s">
        <v>3</v>
      </c>
      <c r="C7" s="14" t="s">
        <v>4</v>
      </c>
      <c r="D7" s="15" t="s">
        <v>5</v>
      </c>
      <c r="E7" s="16" t="s">
        <v>6</v>
      </c>
    </row>
    <row r="8" spans="1:6" s="4" customFormat="1" ht="16.2" thickBot="1" x14ac:dyDescent="0.35">
      <c r="A8" s="17"/>
      <c r="B8" s="10"/>
      <c r="C8" s="18"/>
      <c r="D8" s="7"/>
      <c r="E8" s="7"/>
    </row>
    <row r="9" spans="1:6" s="4" customFormat="1" ht="16.2" thickBot="1" x14ac:dyDescent="0.35">
      <c r="A9" s="19" t="s">
        <v>7</v>
      </c>
      <c r="B9" s="132" t="s">
        <v>8</v>
      </c>
      <c r="C9" s="132"/>
      <c r="D9" s="132"/>
      <c r="E9" s="132"/>
    </row>
    <row r="10" spans="1:6" s="4" customFormat="1" ht="16.2" thickBot="1" x14ac:dyDescent="0.35">
      <c r="A10" s="20">
        <v>1</v>
      </c>
      <c r="B10" s="21" t="s">
        <v>132</v>
      </c>
      <c r="C10" s="22">
        <v>5114214.07</v>
      </c>
      <c r="D10" s="23" t="s">
        <v>9</v>
      </c>
      <c r="E10" s="24" t="s">
        <v>10</v>
      </c>
    </row>
    <row r="11" spans="1:6" s="4" customFormat="1" ht="16.2" thickBot="1" x14ac:dyDescent="0.35">
      <c r="A11" s="25"/>
      <c r="B11" s="26" t="s">
        <v>11</v>
      </c>
      <c r="C11" s="27">
        <f>C10</f>
        <v>5114214.07</v>
      </c>
      <c r="D11" s="28"/>
      <c r="E11" s="29"/>
    </row>
    <row r="12" spans="1:6" ht="16.2" thickBot="1" x14ac:dyDescent="0.35">
      <c r="A12" s="30"/>
    </row>
    <row r="13" spans="1:6" s="4" customFormat="1" x14ac:dyDescent="0.3">
      <c r="A13" s="19" t="s">
        <v>12</v>
      </c>
      <c r="B13" s="31" t="s">
        <v>13</v>
      </c>
      <c r="C13" s="32"/>
      <c r="D13" s="31"/>
      <c r="E13" s="33"/>
    </row>
    <row r="14" spans="1:6" s="4" customFormat="1" x14ac:dyDescent="0.3">
      <c r="A14" s="34">
        <v>1</v>
      </c>
      <c r="B14" s="35">
        <v>45691</v>
      </c>
      <c r="C14" s="97">
        <v>1950</v>
      </c>
      <c r="D14" s="39" t="s">
        <v>209</v>
      </c>
      <c r="E14" s="40" t="s">
        <v>19</v>
      </c>
      <c r="F14" s="37"/>
    </row>
    <row r="15" spans="1:6" s="4" customFormat="1" x14ac:dyDescent="0.3">
      <c r="A15" s="34">
        <v>2</v>
      </c>
      <c r="B15" s="35">
        <v>45691</v>
      </c>
      <c r="C15" s="38">
        <v>723855.02</v>
      </c>
      <c r="D15" s="39" t="s">
        <v>210</v>
      </c>
      <c r="E15" s="40" t="s">
        <v>133</v>
      </c>
      <c r="F15" s="37"/>
    </row>
    <row r="16" spans="1:6" s="4" customFormat="1" x14ac:dyDescent="0.3">
      <c r="A16" s="34">
        <v>3</v>
      </c>
      <c r="B16" s="35">
        <v>45691</v>
      </c>
      <c r="C16" s="83">
        <f>3808+377.23+150514.77+148512</f>
        <v>303212</v>
      </c>
      <c r="D16" s="38" t="s">
        <v>65</v>
      </c>
      <c r="E16" s="40" t="s">
        <v>89</v>
      </c>
      <c r="F16" s="37"/>
    </row>
    <row r="17" spans="1:7" s="4" customFormat="1" x14ac:dyDescent="0.3">
      <c r="A17" s="34">
        <v>4</v>
      </c>
      <c r="B17" s="35">
        <v>45691</v>
      </c>
      <c r="C17" s="38">
        <f>83395.2+36057+77350+87762.5+90344.8</f>
        <v>374909.5</v>
      </c>
      <c r="D17" s="38" t="s">
        <v>65</v>
      </c>
      <c r="E17" s="40" t="s">
        <v>89</v>
      </c>
      <c r="F17" s="37"/>
    </row>
    <row r="18" spans="1:7" s="4" customFormat="1" x14ac:dyDescent="0.3">
      <c r="A18" s="34">
        <v>5</v>
      </c>
      <c r="B18" s="35">
        <v>45691</v>
      </c>
      <c r="C18" s="84">
        <v>250</v>
      </c>
      <c r="D18" s="85" t="s">
        <v>111</v>
      </c>
      <c r="E18" s="40" t="s">
        <v>360</v>
      </c>
      <c r="F18" s="88" t="s">
        <v>80</v>
      </c>
      <c r="G18" s="89"/>
    </row>
    <row r="19" spans="1:7" s="4" customFormat="1" x14ac:dyDescent="0.3">
      <c r="A19" s="34">
        <v>6</v>
      </c>
      <c r="B19" s="35">
        <v>45691</v>
      </c>
      <c r="C19" s="84">
        <v>37.85</v>
      </c>
      <c r="D19" s="85" t="s">
        <v>268</v>
      </c>
      <c r="E19" s="85" t="s">
        <v>269</v>
      </c>
      <c r="F19" s="88" t="s">
        <v>80</v>
      </c>
      <c r="G19" s="89"/>
    </row>
    <row r="20" spans="1:7" s="4" customFormat="1" x14ac:dyDescent="0.3">
      <c r="A20" s="34">
        <v>7</v>
      </c>
      <c r="B20" s="35">
        <v>45691</v>
      </c>
      <c r="C20" s="84">
        <v>463.96</v>
      </c>
      <c r="D20" s="85" t="s">
        <v>270</v>
      </c>
      <c r="E20" s="85" t="s">
        <v>271</v>
      </c>
      <c r="F20" s="88" t="s">
        <v>80</v>
      </c>
      <c r="G20" s="89"/>
    </row>
    <row r="21" spans="1:7" s="4" customFormat="1" x14ac:dyDescent="0.3">
      <c r="A21" s="34">
        <v>8</v>
      </c>
      <c r="B21" s="35">
        <v>45692</v>
      </c>
      <c r="C21" s="98">
        <v>2653</v>
      </c>
      <c r="D21" s="39" t="s">
        <v>58</v>
      </c>
      <c r="E21" s="40" t="s">
        <v>18</v>
      </c>
      <c r="F21" s="37"/>
    </row>
    <row r="22" spans="1:7" s="4" customFormat="1" x14ac:dyDescent="0.3">
      <c r="A22" s="34">
        <v>9</v>
      </c>
      <c r="B22" s="35">
        <v>45692</v>
      </c>
      <c r="C22" s="38">
        <v>3191.58</v>
      </c>
      <c r="D22" s="39" t="s">
        <v>211</v>
      </c>
      <c r="E22" s="40" t="s">
        <v>134</v>
      </c>
      <c r="F22" s="37"/>
    </row>
    <row r="23" spans="1:7" s="4" customFormat="1" x14ac:dyDescent="0.3">
      <c r="A23" s="34">
        <v>10</v>
      </c>
      <c r="B23" s="35">
        <v>45692</v>
      </c>
      <c r="C23" s="38">
        <f>100+135+180+75</f>
        <v>490</v>
      </c>
      <c r="D23" s="39" t="s">
        <v>212</v>
      </c>
      <c r="E23" s="40" t="s">
        <v>135</v>
      </c>
      <c r="F23" s="37"/>
    </row>
    <row r="24" spans="1:7" s="4" customFormat="1" x14ac:dyDescent="0.3">
      <c r="A24" s="34">
        <v>11</v>
      </c>
      <c r="B24" s="35">
        <v>45692</v>
      </c>
      <c r="C24" s="38">
        <v>4106463.42</v>
      </c>
      <c r="D24" s="39" t="s">
        <v>113</v>
      </c>
      <c r="E24" s="40" t="s">
        <v>136</v>
      </c>
      <c r="F24" s="37"/>
    </row>
    <row r="25" spans="1:7" s="4" customFormat="1" x14ac:dyDescent="0.3">
      <c r="A25" s="34">
        <v>12</v>
      </c>
      <c r="B25" s="35">
        <v>45692</v>
      </c>
      <c r="C25" s="38">
        <v>281.08</v>
      </c>
      <c r="D25" s="39" t="s">
        <v>213</v>
      </c>
      <c r="E25" s="40" t="s">
        <v>137</v>
      </c>
      <c r="F25" s="37"/>
    </row>
    <row r="26" spans="1:7" s="4" customFormat="1" x14ac:dyDescent="0.3">
      <c r="A26" s="34">
        <v>13</v>
      </c>
      <c r="B26" s="35">
        <v>45692</v>
      </c>
      <c r="C26" s="84">
        <v>214.8</v>
      </c>
      <c r="D26" s="85" t="s">
        <v>272</v>
      </c>
      <c r="E26" s="85" t="s">
        <v>273</v>
      </c>
      <c r="F26" s="88" t="s">
        <v>80</v>
      </c>
    </row>
    <row r="27" spans="1:7" s="4" customFormat="1" x14ac:dyDescent="0.3">
      <c r="A27" s="34">
        <v>14</v>
      </c>
      <c r="B27" s="35">
        <v>45692</v>
      </c>
      <c r="C27" s="84">
        <v>500</v>
      </c>
      <c r="D27" s="85" t="s">
        <v>274</v>
      </c>
      <c r="E27" s="85" t="s">
        <v>275</v>
      </c>
      <c r="F27" s="88" t="s">
        <v>80</v>
      </c>
    </row>
    <row r="28" spans="1:7" s="4" customFormat="1" x14ac:dyDescent="0.3">
      <c r="A28" s="34">
        <v>15</v>
      </c>
      <c r="B28" s="35">
        <v>45692</v>
      </c>
      <c r="C28" s="84">
        <v>50.48</v>
      </c>
      <c r="D28" s="85" t="s">
        <v>97</v>
      </c>
      <c r="E28" s="85" t="s">
        <v>276</v>
      </c>
      <c r="F28" s="88" t="s">
        <v>80</v>
      </c>
    </row>
    <row r="29" spans="1:7" s="4" customFormat="1" x14ac:dyDescent="0.3">
      <c r="A29" s="34">
        <v>16</v>
      </c>
      <c r="B29" s="35">
        <v>45693</v>
      </c>
      <c r="C29" s="84">
        <v>391.84</v>
      </c>
      <c r="D29" s="85" t="s">
        <v>277</v>
      </c>
      <c r="E29" s="85" t="s">
        <v>278</v>
      </c>
      <c r="F29" s="88" t="s">
        <v>80</v>
      </c>
    </row>
    <row r="30" spans="1:7" s="4" customFormat="1" x14ac:dyDescent="0.3">
      <c r="A30" s="34">
        <v>17</v>
      </c>
      <c r="B30" s="35">
        <v>45693</v>
      </c>
      <c r="C30" s="84">
        <v>1511.67</v>
      </c>
      <c r="D30" s="85" t="s">
        <v>101</v>
      </c>
      <c r="E30" s="85" t="s">
        <v>125</v>
      </c>
      <c r="F30" s="88" t="s">
        <v>80</v>
      </c>
    </row>
    <row r="31" spans="1:7" s="4" customFormat="1" x14ac:dyDescent="0.3">
      <c r="A31" s="34">
        <v>18</v>
      </c>
      <c r="B31" s="35">
        <v>45693</v>
      </c>
      <c r="C31" s="84">
        <v>827.2</v>
      </c>
      <c r="D31" s="85" t="s">
        <v>101</v>
      </c>
      <c r="E31" s="85" t="s">
        <v>276</v>
      </c>
      <c r="F31" s="88" t="s">
        <v>80</v>
      </c>
    </row>
    <row r="32" spans="1:7" s="4" customFormat="1" x14ac:dyDescent="0.3">
      <c r="A32" s="34">
        <v>19</v>
      </c>
      <c r="B32" s="35">
        <v>45693</v>
      </c>
      <c r="C32" s="84">
        <v>200</v>
      </c>
      <c r="D32" s="85" t="s">
        <v>279</v>
      </c>
      <c r="E32" s="85" t="s">
        <v>280</v>
      </c>
      <c r="F32" s="88" t="s">
        <v>80</v>
      </c>
    </row>
    <row r="33" spans="1:7" s="4" customFormat="1" x14ac:dyDescent="0.3">
      <c r="A33" s="34">
        <v>20</v>
      </c>
      <c r="B33" s="35">
        <v>45693</v>
      </c>
      <c r="C33" s="84">
        <v>11.99</v>
      </c>
      <c r="D33" s="85" t="s">
        <v>96</v>
      </c>
      <c r="E33" s="85" t="s">
        <v>281</v>
      </c>
      <c r="F33" s="88" t="s">
        <v>80</v>
      </c>
    </row>
    <row r="34" spans="1:7" s="4" customFormat="1" x14ac:dyDescent="0.3">
      <c r="A34" s="34">
        <v>21</v>
      </c>
      <c r="B34" s="35">
        <v>45693</v>
      </c>
      <c r="C34" s="84">
        <v>542.64</v>
      </c>
      <c r="D34" s="85" t="s">
        <v>282</v>
      </c>
      <c r="E34" s="85" t="s">
        <v>283</v>
      </c>
      <c r="F34" s="88" t="s">
        <v>80</v>
      </c>
    </row>
    <row r="35" spans="1:7" s="4" customFormat="1" x14ac:dyDescent="0.3">
      <c r="A35" s="34">
        <v>22</v>
      </c>
      <c r="B35" s="35">
        <v>45693</v>
      </c>
      <c r="C35" s="38">
        <f>21216.51+686.04</f>
        <v>21902.55</v>
      </c>
      <c r="D35" s="39" t="s">
        <v>30</v>
      </c>
      <c r="E35" s="40" t="s">
        <v>18</v>
      </c>
      <c r="F35" s="37"/>
    </row>
    <row r="36" spans="1:7" s="4" customFormat="1" x14ac:dyDescent="0.3">
      <c r="A36" s="34">
        <v>23</v>
      </c>
      <c r="B36" s="35">
        <v>45693</v>
      </c>
      <c r="C36" s="38">
        <v>1218</v>
      </c>
      <c r="D36" s="39" t="s">
        <v>214</v>
      </c>
      <c r="E36" s="40" t="s">
        <v>138</v>
      </c>
      <c r="F36" s="37"/>
    </row>
    <row r="37" spans="1:7" s="4" customFormat="1" x14ac:dyDescent="0.3">
      <c r="A37" s="34">
        <v>24</v>
      </c>
      <c r="B37" s="35">
        <v>45693</v>
      </c>
      <c r="C37" s="38">
        <v>131055.26</v>
      </c>
      <c r="D37" s="39" t="s">
        <v>73</v>
      </c>
      <c r="E37" s="40" t="s">
        <v>78</v>
      </c>
      <c r="F37" s="37"/>
    </row>
    <row r="38" spans="1:7" s="4" customFormat="1" x14ac:dyDescent="0.3">
      <c r="A38" s="34">
        <v>25</v>
      </c>
      <c r="B38" s="35">
        <v>45693</v>
      </c>
      <c r="C38" s="38">
        <f>66164</f>
        <v>66164</v>
      </c>
      <c r="D38" s="38" t="s">
        <v>65</v>
      </c>
      <c r="E38" s="40" t="s">
        <v>89</v>
      </c>
      <c r="F38" s="88"/>
      <c r="G38" s="89"/>
    </row>
    <row r="39" spans="1:7" s="4" customFormat="1" x14ac:dyDescent="0.3">
      <c r="A39" s="34">
        <v>26</v>
      </c>
      <c r="B39" s="35">
        <v>45694</v>
      </c>
      <c r="C39" s="38">
        <f>166005+225624+95205.95+150416</f>
        <v>637250.94999999995</v>
      </c>
      <c r="D39" s="38" t="s">
        <v>65</v>
      </c>
      <c r="E39" s="40" t="s">
        <v>89</v>
      </c>
      <c r="F39" s="88"/>
      <c r="G39" s="89"/>
    </row>
    <row r="40" spans="1:7" s="4" customFormat="1" x14ac:dyDescent="0.3">
      <c r="A40" s="34">
        <v>27</v>
      </c>
      <c r="B40" s="35">
        <v>45694</v>
      </c>
      <c r="C40" s="38">
        <v>1583.51</v>
      </c>
      <c r="D40" s="39" t="s">
        <v>28</v>
      </c>
      <c r="E40" s="40" t="s">
        <v>139</v>
      </c>
      <c r="F40" s="88"/>
      <c r="G40" s="89"/>
    </row>
    <row r="41" spans="1:7" s="4" customFormat="1" x14ac:dyDescent="0.3">
      <c r="A41" s="34">
        <v>28</v>
      </c>
      <c r="B41" s="35">
        <v>45694</v>
      </c>
      <c r="C41" s="38">
        <v>234.92</v>
      </c>
      <c r="D41" s="39" t="s">
        <v>69</v>
      </c>
      <c r="E41" s="40" t="s">
        <v>105</v>
      </c>
      <c r="F41" s="37"/>
    </row>
    <row r="42" spans="1:7" s="4" customFormat="1" x14ac:dyDescent="0.3">
      <c r="A42" s="34">
        <v>29</v>
      </c>
      <c r="B42" s="35">
        <v>45694</v>
      </c>
      <c r="C42" s="38">
        <v>14</v>
      </c>
      <c r="D42" s="39" t="s">
        <v>14</v>
      </c>
      <c r="E42" s="40" t="s">
        <v>15</v>
      </c>
      <c r="F42" s="37"/>
    </row>
    <row r="43" spans="1:7" s="4" customFormat="1" x14ac:dyDescent="0.3">
      <c r="A43" s="34">
        <v>30</v>
      </c>
      <c r="B43" s="35">
        <v>45694</v>
      </c>
      <c r="C43" s="38">
        <f>391.01+6371.44</f>
        <v>6762.45</v>
      </c>
      <c r="D43" s="39" t="s">
        <v>17</v>
      </c>
      <c r="E43" s="40" t="s">
        <v>140</v>
      </c>
      <c r="F43" s="37"/>
    </row>
    <row r="44" spans="1:7" s="4" customFormat="1" x14ac:dyDescent="0.3">
      <c r="A44" s="34">
        <v>31</v>
      </c>
      <c r="B44" s="35">
        <v>45694</v>
      </c>
      <c r="C44" s="38">
        <v>654.5</v>
      </c>
      <c r="D44" s="39" t="s">
        <v>65</v>
      </c>
      <c r="E44" s="40" t="s">
        <v>100</v>
      </c>
      <c r="F44" s="37"/>
    </row>
    <row r="45" spans="1:7" s="4" customFormat="1" x14ac:dyDescent="0.3">
      <c r="A45" s="34">
        <v>32</v>
      </c>
      <c r="B45" s="35">
        <v>45694</v>
      </c>
      <c r="C45" s="38">
        <v>300</v>
      </c>
      <c r="D45" s="39" t="s">
        <v>215</v>
      </c>
      <c r="E45" s="40" t="s">
        <v>141</v>
      </c>
      <c r="F45" s="37"/>
    </row>
    <row r="46" spans="1:7" s="4" customFormat="1" x14ac:dyDescent="0.3">
      <c r="A46" s="34">
        <v>33</v>
      </c>
      <c r="B46" s="35">
        <v>45694</v>
      </c>
      <c r="C46" s="84">
        <v>80</v>
      </c>
      <c r="D46" s="85" t="s">
        <v>284</v>
      </c>
      <c r="E46" s="85" t="s">
        <v>285</v>
      </c>
      <c r="F46" s="88" t="s">
        <v>80</v>
      </c>
    </row>
    <row r="47" spans="1:7" s="4" customFormat="1" x14ac:dyDescent="0.3">
      <c r="A47" s="34">
        <v>34</v>
      </c>
      <c r="B47" s="35">
        <v>45695</v>
      </c>
      <c r="C47" s="84">
        <v>718.9</v>
      </c>
      <c r="D47" s="85" t="s">
        <v>130</v>
      </c>
      <c r="E47" s="85" t="s">
        <v>110</v>
      </c>
      <c r="F47" s="88" t="s">
        <v>80</v>
      </c>
    </row>
    <row r="48" spans="1:7" s="4" customFormat="1" x14ac:dyDescent="0.3">
      <c r="A48" s="34">
        <v>35</v>
      </c>
      <c r="B48" s="35">
        <v>45695</v>
      </c>
      <c r="C48" s="84">
        <v>200</v>
      </c>
      <c r="D48" s="85" t="s">
        <v>286</v>
      </c>
      <c r="E48" s="85" t="s">
        <v>287</v>
      </c>
      <c r="F48" s="88" t="s">
        <v>80</v>
      </c>
    </row>
    <row r="49" spans="1:6" s="4" customFormat="1" x14ac:dyDescent="0.3">
      <c r="A49" s="34">
        <v>36</v>
      </c>
      <c r="B49" s="35">
        <v>45695</v>
      </c>
      <c r="C49" s="84">
        <v>205.68</v>
      </c>
      <c r="D49" s="85" t="s">
        <v>288</v>
      </c>
      <c r="E49" s="85" t="s">
        <v>287</v>
      </c>
      <c r="F49" s="88" t="s">
        <v>80</v>
      </c>
    </row>
    <row r="50" spans="1:6" s="4" customFormat="1" x14ac:dyDescent="0.3">
      <c r="A50" s="34">
        <v>37</v>
      </c>
      <c r="B50" s="35">
        <v>45695</v>
      </c>
      <c r="C50" s="38">
        <v>126908.15</v>
      </c>
      <c r="D50" s="39" t="s">
        <v>216</v>
      </c>
      <c r="E50" s="40" t="s">
        <v>142</v>
      </c>
      <c r="F50" s="37"/>
    </row>
    <row r="51" spans="1:6" s="4" customFormat="1" x14ac:dyDescent="0.3">
      <c r="A51" s="34">
        <v>38</v>
      </c>
      <c r="B51" s="35">
        <v>45695</v>
      </c>
      <c r="C51" s="38">
        <v>217.44</v>
      </c>
      <c r="D51" s="39" t="s">
        <v>217</v>
      </c>
      <c r="E51" s="40" t="s">
        <v>143</v>
      </c>
      <c r="F51" s="37"/>
    </row>
    <row r="52" spans="1:6" s="4" customFormat="1" x14ac:dyDescent="0.3">
      <c r="A52" s="34">
        <v>39</v>
      </c>
      <c r="B52" s="35">
        <v>45695</v>
      </c>
      <c r="C52" s="38">
        <f>4718+4982.99</f>
        <v>9700.99</v>
      </c>
      <c r="D52" s="39" t="s">
        <v>218</v>
      </c>
      <c r="E52" s="40" t="s">
        <v>144</v>
      </c>
      <c r="F52" s="37"/>
    </row>
    <row r="53" spans="1:6" s="4" customFormat="1" x14ac:dyDescent="0.3">
      <c r="A53" s="34">
        <v>40</v>
      </c>
      <c r="B53" s="35">
        <v>45695</v>
      </c>
      <c r="C53" s="82">
        <v>1300</v>
      </c>
      <c r="D53" s="39" t="s">
        <v>219</v>
      </c>
      <c r="E53" s="40" t="s">
        <v>145</v>
      </c>
      <c r="F53" s="37"/>
    </row>
    <row r="54" spans="1:6" s="4" customFormat="1" x14ac:dyDescent="0.3">
      <c r="A54" s="34">
        <v>41</v>
      </c>
      <c r="B54" s="35">
        <v>45695</v>
      </c>
      <c r="C54" s="82">
        <v>27345</v>
      </c>
      <c r="D54" s="39" t="s">
        <v>99</v>
      </c>
      <c r="E54" s="40" t="s">
        <v>146</v>
      </c>
      <c r="F54" s="37"/>
    </row>
    <row r="55" spans="1:6" s="4" customFormat="1" x14ac:dyDescent="0.3">
      <c r="A55" s="34">
        <v>42</v>
      </c>
      <c r="B55" s="35">
        <v>45695</v>
      </c>
      <c r="C55" s="38">
        <f>397.7+1524.72</f>
        <v>1922.42</v>
      </c>
      <c r="D55" s="39" t="s">
        <v>20</v>
      </c>
      <c r="E55" s="40" t="s">
        <v>147</v>
      </c>
      <c r="F55" s="37"/>
    </row>
    <row r="56" spans="1:6" s="4" customFormat="1" x14ac:dyDescent="0.3">
      <c r="A56" s="34">
        <v>43</v>
      </c>
      <c r="B56" s="35">
        <v>45695</v>
      </c>
      <c r="C56" s="38">
        <v>276</v>
      </c>
      <c r="D56" s="39" t="s">
        <v>24</v>
      </c>
      <c r="E56" s="40" t="s">
        <v>148</v>
      </c>
      <c r="F56" s="37"/>
    </row>
    <row r="57" spans="1:6" s="4" customFormat="1" x14ac:dyDescent="0.3">
      <c r="A57" s="34">
        <v>44</v>
      </c>
      <c r="B57" s="35">
        <v>45695</v>
      </c>
      <c r="C57" s="38">
        <v>276</v>
      </c>
      <c r="D57" s="39" t="s">
        <v>24</v>
      </c>
      <c r="E57" s="40" t="s">
        <v>148</v>
      </c>
      <c r="F57" s="37"/>
    </row>
    <row r="58" spans="1:6" s="4" customFormat="1" x14ac:dyDescent="0.3">
      <c r="A58" s="34">
        <v>45</v>
      </c>
      <c r="B58" s="35">
        <v>45695</v>
      </c>
      <c r="C58" s="38">
        <v>476</v>
      </c>
      <c r="D58" s="39" t="s">
        <v>220</v>
      </c>
      <c r="E58" s="40" t="s">
        <v>149</v>
      </c>
      <c r="F58" s="37"/>
    </row>
    <row r="59" spans="1:6" s="4" customFormat="1" x14ac:dyDescent="0.3">
      <c r="A59" s="34">
        <v>46</v>
      </c>
      <c r="B59" s="35">
        <v>45695</v>
      </c>
      <c r="C59" s="38">
        <v>9341.5</v>
      </c>
      <c r="D59" s="39" t="s">
        <v>221</v>
      </c>
      <c r="E59" s="40" t="s">
        <v>150</v>
      </c>
      <c r="F59" s="37"/>
    </row>
    <row r="60" spans="1:6" s="4" customFormat="1" x14ac:dyDescent="0.3">
      <c r="A60" s="34">
        <v>47</v>
      </c>
      <c r="B60" s="35">
        <v>45695</v>
      </c>
      <c r="C60" s="38">
        <f>147084+167076</f>
        <v>314160</v>
      </c>
      <c r="D60" s="38" t="s">
        <v>65</v>
      </c>
      <c r="E60" s="40" t="s">
        <v>89</v>
      </c>
      <c r="F60" s="37"/>
    </row>
    <row r="61" spans="1:6" s="4" customFormat="1" x14ac:dyDescent="0.3">
      <c r="A61" s="34">
        <v>48</v>
      </c>
      <c r="B61" s="35">
        <v>45696</v>
      </c>
      <c r="C61" s="84">
        <v>171.04</v>
      </c>
      <c r="D61" s="85" t="s">
        <v>289</v>
      </c>
      <c r="E61" s="85" t="s">
        <v>290</v>
      </c>
      <c r="F61" s="88" t="s">
        <v>80</v>
      </c>
    </row>
    <row r="62" spans="1:6" s="4" customFormat="1" x14ac:dyDescent="0.3">
      <c r="A62" s="34">
        <v>49</v>
      </c>
      <c r="B62" s="35">
        <v>45696</v>
      </c>
      <c r="C62" s="84">
        <v>515.44000000000005</v>
      </c>
      <c r="D62" s="85" t="s">
        <v>291</v>
      </c>
      <c r="E62" s="85" t="s">
        <v>292</v>
      </c>
      <c r="F62" s="88" t="s">
        <v>80</v>
      </c>
    </row>
    <row r="63" spans="1:6" s="4" customFormat="1" x14ac:dyDescent="0.3">
      <c r="A63" s="34">
        <v>50</v>
      </c>
      <c r="B63" s="35">
        <v>45698</v>
      </c>
      <c r="C63" s="84">
        <v>560</v>
      </c>
      <c r="D63" s="85" t="s">
        <v>293</v>
      </c>
      <c r="E63" s="85" t="s">
        <v>82</v>
      </c>
      <c r="F63" s="88" t="s">
        <v>80</v>
      </c>
    </row>
    <row r="64" spans="1:6" s="4" customFormat="1" x14ac:dyDescent="0.3">
      <c r="A64" s="34">
        <v>51</v>
      </c>
      <c r="B64" s="35">
        <v>45698</v>
      </c>
      <c r="C64" s="84">
        <v>150</v>
      </c>
      <c r="D64" s="85" t="s">
        <v>294</v>
      </c>
      <c r="E64" s="85" t="s">
        <v>295</v>
      </c>
      <c r="F64" s="88" t="s">
        <v>80</v>
      </c>
    </row>
    <row r="65" spans="1:7" s="4" customFormat="1" x14ac:dyDescent="0.3">
      <c r="A65" s="34">
        <v>52</v>
      </c>
      <c r="B65" s="35">
        <v>45698</v>
      </c>
      <c r="C65" s="38">
        <f>92822.98+166010.36+164220+152439+325762.5</f>
        <v>901254.84</v>
      </c>
      <c r="D65" s="38" t="s">
        <v>65</v>
      </c>
      <c r="E65" s="40" t="s">
        <v>89</v>
      </c>
      <c r="F65" s="37"/>
    </row>
    <row r="66" spans="1:7" s="4" customFormat="1" x14ac:dyDescent="0.3">
      <c r="A66" s="34">
        <v>53</v>
      </c>
      <c r="B66" s="35">
        <v>45698</v>
      </c>
      <c r="C66" s="38">
        <v>296.68</v>
      </c>
      <c r="D66" s="39" t="s">
        <v>83</v>
      </c>
      <c r="E66" s="40" t="s">
        <v>22</v>
      </c>
      <c r="F66" s="37"/>
    </row>
    <row r="67" spans="1:7" s="4" customFormat="1" x14ac:dyDescent="0.3">
      <c r="A67" s="34">
        <v>54</v>
      </c>
      <c r="B67" s="35">
        <v>45698</v>
      </c>
      <c r="C67" s="38">
        <v>124118.28</v>
      </c>
      <c r="D67" s="39" t="s">
        <v>67</v>
      </c>
      <c r="E67" s="40" t="s">
        <v>71</v>
      </c>
      <c r="F67" s="37"/>
    </row>
    <row r="68" spans="1:7" s="4" customFormat="1" x14ac:dyDescent="0.3">
      <c r="A68" s="34">
        <v>55</v>
      </c>
      <c r="B68" s="35">
        <v>45698</v>
      </c>
      <c r="C68" s="38">
        <v>907</v>
      </c>
      <c r="D68" s="39" t="s">
        <v>222</v>
      </c>
      <c r="E68" s="40" t="s">
        <v>18</v>
      </c>
      <c r="F68" s="37"/>
    </row>
    <row r="69" spans="1:7" s="4" customFormat="1" x14ac:dyDescent="0.3">
      <c r="A69" s="34">
        <v>56</v>
      </c>
      <c r="B69" s="35">
        <v>45698</v>
      </c>
      <c r="C69" s="38">
        <f>10790408.47-3668738.87-3560834.8</f>
        <v>3560834.8000000007</v>
      </c>
      <c r="D69" s="39" t="s">
        <v>27</v>
      </c>
      <c r="E69" s="40" t="s">
        <v>151</v>
      </c>
      <c r="F69" s="37"/>
    </row>
    <row r="70" spans="1:7" s="4" customFormat="1" x14ac:dyDescent="0.3">
      <c r="A70" s="34">
        <v>57</v>
      </c>
      <c r="B70" s="35">
        <v>45699</v>
      </c>
      <c r="C70" s="38">
        <f>263701.49-256263.8</f>
        <v>7437.6900000000023</v>
      </c>
      <c r="D70" s="39" t="s">
        <v>17</v>
      </c>
      <c r="E70" s="40" t="s">
        <v>152</v>
      </c>
      <c r="F70" s="88"/>
      <c r="G70" s="89"/>
    </row>
    <row r="71" spans="1:7" s="4" customFormat="1" x14ac:dyDescent="0.3">
      <c r="A71" s="34">
        <v>58</v>
      </c>
      <c r="B71" s="35">
        <v>45699</v>
      </c>
      <c r="C71" s="38">
        <v>1112.5</v>
      </c>
      <c r="D71" s="39" t="s">
        <v>223</v>
      </c>
      <c r="E71" s="40" t="s">
        <v>153</v>
      </c>
      <c r="F71" s="88"/>
      <c r="G71" s="89"/>
    </row>
    <row r="72" spans="1:7" s="4" customFormat="1" x14ac:dyDescent="0.3">
      <c r="A72" s="34">
        <v>59</v>
      </c>
      <c r="B72" s="35">
        <v>45699</v>
      </c>
      <c r="C72" s="38">
        <v>2374</v>
      </c>
      <c r="D72" s="39" t="s">
        <v>218</v>
      </c>
      <c r="E72" s="40" t="s">
        <v>23</v>
      </c>
      <c r="F72" s="88"/>
      <c r="G72" s="89"/>
    </row>
    <row r="73" spans="1:7" s="4" customFormat="1" x14ac:dyDescent="0.3">
      <c r="A73" s="34">
        <v>60</v>
      </c>
      <c r="B73" s="35">
        <v>45699</v>
      </c>
      <c r="C73" s="38">
        <v>16830.79</v>
      </c>
      <c r="D73" s="39" t="s">
        <v>98</v>
      </c>
      <c r="E73" s="40" t="s">
        <v>154</v>
      </c>
      <c r="F73" s="88"/>
      <c r="G73" s="89"/>
    </row>
    <row r="74" spans="1:7" s="4" customFormat="1" x14ac:dyDescent="0.3">
      <c r="A74" s="34">
        <v>61</v>
      </c>
      <c r="B74" s="35">
        <v>45699</v>
      </c>
      <c r="C74" s="38">
        <v>5258.72</v>
      </c>
      <c r="D74" s="39" t="s">
        <v>114</v>
      </c>
      <c r="E74" s="40" t="s">
        <v>155</v>
      </c>
      <c r="F74" s="88"/>
      <c r="G74" s="89"/>
    </row>
    <row r="75" spans="1:7" s="4" customFormat="1" x14ac:dyDescent="0.3">
      <c r="A75" s="34">
        <v>62</v>
      </c>
      <c r="B75" s="35">
        <v>45699</v>
      </c>
      <c r="C75" s="38">
        <v>16539.77</v>
      </c>
      <c r="D75" s="39" t="s">
        <v>224</v>
      </c>
      <c r="E75" s="40" t="s">
        <v>156</v>
      </c>
      <c r="F75" s="88"/>
      <c r="G75" s="89"/>
    </row>
    <row r="76" spans="1:7" s="4" customFormat="1" x14ac:dyDescent="0.3">
      <c r="A76" s="34">
        <v>63</v>
      </c>
      <c r="B76" s="35">
        <v>45699</v>
      </c>
      <c r="C76" s="38">
        <v>871.08</v>
      </c>
      <c r="D76" s="39" t="s">
        <v>92</v>
      </c>
      <c r="E76" s="40" t="s">
        <v>88</v>
      </c>
      <c r="F76" s="88"/>
      <c r="G76" s="89"/>
    </row>
    <row r="77" spans="1:7" s="4" customFormat="1" x14ac:dyDescent="0.3">
      <c r="A77" s="34">
        <v>64</v>
      </c>
      <c r="B77" s="35">
        <v>45699</v>
      </c>
      <c r="C77" s="82">
        <v>33.06</v>
      </c>
      <c r="D77" s="41" t="s">
        <v>16</v>
      </c>
      <c r="E77" s="41" t="s">
        <v>157</v>
      </c>
      <c r="F77" s="88"/>
      <c r="G77" s="89"/>
    </row>
    <row r="78" spans="1:7" s="4" customFormat="1" x14ac:dyDescent="0.3">
      <c r="A78" s="34">
        <v>65</v>
      </c>
      <c r="B78" s="35">
        <v>45699</v>
      </c>
      <c r="C78" s="38">
        <f>290070.24</f>
        <v>290070.24</v>
      </c>
      <c r="D78" s="38" t="s">
        <v>65</v>
      </c>
      <c r="E78" s="40" t="s">
        <v>89</v>
      </c>
      <c r="F78" s="37"/>
    </row>
    <row r="79" spans="1:7" s="4" customFormat="1" x14ac:dyDescent="0.3">
      <c r="A79" s="34">
        <v>66</v>
      </c>
      <c r="B79" s="35">
        <v>45699</v>
      </c>
      <c r="C79" s="84">
        <v>259.99</v>
      </c>
      <c r="D79" s="85" t="s">
        <v>296</v>
      </c>
      <c r="E79" s="85" t="s">
        <v>297</v>
      </c>
      <c r="F79" s="88" t="s">
        <v>80</v>
      </c>
    </row>
    <row r="80" spans="1:7" s="4" customFormat="1" x14ac:dyDescent="0.3">
      <c r="A80" s="34">
        <v>67</v>
      </c>
      <c r="B80" s="35">
        <v>45700</v>
      </c>
      <c r="C80" s="84">
        <v>800</v>
      </c>
      <c r="D80" s="85" t="s">
        <v>284</v>
      </c>
      <c r="E80" s="85" t="s">
        <v>285</v>
      </c>
      <c r="F80" s="88" t="s">
        <v>80</v>
      </c>
    </row>
    <row r="81" spans="1:6" s="4" customFormat="1" x14ac:dyDescent="0.3">
      <c r="A81" s="34">
        <v>68</v>
      </c>
      <c r="B81" s="35">
        <v>45700</v>
      </c>
      <c r="C81" s="38">
        <f>74970+161721+112458.57+35938</f>
        <v>385087.57</v>
      </c>
      <c r="D81" s="38" t="s">
        <v>65</v>
      </c>
      <c r="E81" s="40" t="s">
        <v>89</v>
      </c>
      <c r="F81" s="37"/>
    </row>
    <row r="82" spans="1:6" s="4" customFormat="1" x14ac:dyDescent="0.3">
      <c r="A82" s="34">
        <v>69</v>
      </c>
      <c r="B82" s="35">
        <v>45700</v>
      </c>
      <c r="C82" s="38">
        <v>19160</v>
      </c>
      <c r="D82" s="39" t="s">
        <v>14</v>
      </c>
      <c r="E82" s="40" t="s">
        <v>15</v>
      </c>
      <c r="F82" s="37"/>
    </row>
    <row r="83" spans="1:6" s="4" customFormat="1" x14ac:dyDescent="0.3">
      <c r="A83" s="34">
        <v>70</v>
      </c>
      <c r="B83" s="35">
        <v>45700</v>
      </c>
      <c r="C83" s="38">
        <v>297.5</v>
      </c>
      <c r="D83" s="39" t="s">
        <v>26</v>
      </c>
      <c r="E83" s="40" t="s">
        <v>124</v>
      </c>
      <c r="F83" s="37"/>
    </row>
    <row r="84" spans="1:6" s="4" customFormat="1" x14ac:dyDescent="0.3">
      <c r="A84" s="34">
        <v>71</v>
      </c>
      <c r="B84" s="35">
        <v>45700</v>
      </c>
      <c r="C84" s="38">
        <v>2332.3000000000002</v>
      </c>
      <c r="D84" s="39" t="s">
        <v>225</v>
      </c>
      <c r="E84" s="40" t="s">
        <v>77</v>
      </c>
      <c r="F84" s="37"/>
    </row>
    <row r="85" spans="1:6" s="4" customFormat="1" x14ac:dyDescent="0.3">
      <c r="A85" s="34">
        <v>72</v>
      </c>
      <c r="B85" s="35">
        <v>45700</v>
      </c>
      <c r="C85" s="38">
        <v>22800.400000000001</v>
      </c>
      <c r="D85" s="39" t="s">
        <v>226</v>
      </c>
      <c r="E85" s="40" t="s">
        <v>158</v>
      </c>
      <c r="F85" s="37"/>
    </row>
    <row r="86" spans="1:6" s="4" customFormat="1" x14ac:dyDescent="0.3">
      <c r="A86" s="34">
        <v>73</v>
      </c>
      <c r="B86" s="35">
        <v>45700</v>
      </c>
      <c r="C86" s="38">
        <v>6582.51</v>
      </c>
      <c r="D86" s="39" t="s">
        <v>68</v>
      </c>
      <c r="E86" s="40" t="s">
        <v>64</v>
      </c>
      <c r="F86" s="37"/>
    </row>
    <row r="87" spans="1:6" s="4" customFormat="1" x14ac:dyDescent="0.3">
      <c r="A87" s="34">
        <v>74</v>
      </c>
      <c r="B87" s="35">
        <v>45700</v>
      </c>
      <c r="C87" s="38">
        <v>355.79</v>
      </c>
      <c r="D87" s="39" t="s">
        <v>94</v>
      </c>
      <c r="E87" s="40" t="s">
        <v>159</v>
      </c>
      <c r="F87" s="88"/>
    </row>
    <row r="88" spans="1:6" s="4" customFormat="1" x14ac:dyDescent="0.3">
      <c r="A88" s="34">
        <v>75</v>
      </c>
      <c r="B88" s="35">
        <v>45700</v>
      </c>
      <c r="C88" s="38">
        <v>32670.46</v>
      </c>
      <c r="D88" s="39" t="s">
        <v>21</v>
      </c>
      <c r="E88" s="40" t="s">
        <v>72</v>
      </c>
      <c r="F88" s="88"/>
    </row>
    <row r="89" spans="1:6" s="4" customFormat="1" x14ac:dyDescent="0.3">
      <c r="A89" s="34">
        <v>76</v>
      </c>
      <c r="B89" s="35">
        <v>45700</v>
      </c>
      <c r="C89" s="38">
        <v>8291.14</v>
      </c>
      <c r="D89" s="39" t="s">
        <v>227</v>
      </c>
      <c r="E89" s="40" t="s">
        <v>160</v>
      </c>
      <c r="F89" s="37"/>
    </row>
    <row r="90" spans="1:6" s="4" customFormat="1" x14ac:dyDescent="0.3">
      <c r="A90" s="34">
        <v>77</v>
      </c>
      <c r="B90" s="35">
        <v>45700</v>
      </c>
      <c r="C90" s="38">
        <f>21270.48+125494.78+10379.18+190460.93+635263.9</f>
        <v>982869.27</v>
      </c>
      <c r="D90" s="39" t="s">
        <v>79</v>
      </c>
      <c r="E90" s="40" t="s">
        <v>161</v>
      </c>
      <c r="F90" s="37"/>
    </row>
    <row r="91" spans="1:6" s="4" customFormat="1" x14ac:dyDescent="0.3">
      <c r="A91" s="34">
        <v>78</v>
      </c>
      <c r="B91" s="35">
        <v>45701</v>
      </c>
      <c r="C91" s="38">
        <f>654.5+2441.7</f>
        <v>3096.2</v>
      </c>
      <c r="D91" s="39" t="s">
        <v>228</v>
      </c>
      <c r="E91" s="40" t="s">
        <v>162</v>
      </c>
      <c r="F91" s="37"/>
    </row>
    <row r="92" spans="1:6" s="4" customFormat="1" x14ac:dyDescent="0.3">
      <c r="A92" s="34">
        <v>79</v>
      </c>
      <c r="B92" s="35">
        <v>45701</v>
      </c>
      <c r="C92" s="38">
        <v>49869.34</v>
      </c>
      <c r="D92" s="39" t="s">
        <v>229</v>
      </c>
      <c r="E92" s="40" t="s">
        <v>23</v>
      </c>
      <c r="F92" s="37"/>
    </row>
    <row r="93" spans="1:6" s="4" customFormat="1" x14ac:dyDescent="0.3">
      <c r="A93" s="34">
        <v>80</v>
      </c>
      <c r="B93" s="35">
        <v>45701</v>
      </c>
      <c r="C93" s="38">
        <v>1785</v>
      </c>
      <c r="D93" s="39" t="s">
        <v>66</v>
      </c>
      <c r="E93" s="40" t="s">
        <v>86</v>
      </c>
      <c r="F93" s="37"/>
    </row>
    <row r="94" spans="1:6" s="4" customFormat="1" x14ac:dyDescent="0.3">
      <c r="A94" s="34">
        <v>81</v>
      </c>
      <c r="B94" s="35">
        <v>45701</v>
      </c>
      <c r="C94" s="38">
        <v>3037.27</v>
      </c>
      <c r="D94" s="39" t="s">
        <v>95</v>
      </c>
      <c r="E94" s="40" t="s">
        <v>25</v>
      </c>
      <c r="F94" s="37"/>
    </row>
    <row r="95" spans="1:6" s="4" customFormat="1" x14ac:dyDescent="0.3">
      <c r="A95" s="34">
        <v>82</v>
      </c>
      <c r="B95" s="35">
        <v>45701</v>
      </c>
      <c r="C95" s="38">
        <v>840.04</v>
      </c>
      <c r="D95" s="39" t="s">
        <v>30</v>
      </c>
      <c r="E95" s="40" t="s">
        <v>18</v>
      </c>
      <c r="F95" s="37"/>
    </row>
    <row r="96" spans="1:6" s="4" customFormat="1" x14ac:dyDescent="0.3">
      <c r="A96" s="34">
        <v>83</v>
      </c>
      <c r="B96" s="35">
        <v>45701</v>
      </c>
      <c r="C96" s="38">
        <v>71253.58</v>
      </c>
      <c r="D96" s="39" t="s">
        <v>74</v>
      </c>
      <c r="E96" s="40" t="s">
        <v>163</v>
      </c>
      <c r="F96" s="37"/>
    </row>
    <row r="97" spans="1:7" s="4" customFormat="1" x14ac:dyDescent="0.3">
      <c r="A97" s="34">
        <v>84</v>
      </c>
      <c r="B97" s="35">
        <v>45701</v>
      </c>
      <c r="C97" s="38">
        <v>92.58</v>
      </c>
      <c r="D97" s="39" t="s">
        <v>20</v>
      </c>
      <c r="E97" s="40" t="s">
        <v>164</v>
      </c>
      <c r="F97" s="37"/>
    </row>
    <row r="98" spans="1:7" s="4" customFormat="1" x14ac:dyDescent="0.3">
      <c r="A98" s="34">
        <v>85</v>
      </c>
      <c r="B98" s="35">
        <v>45701</v>
      </c>
      <c r="C98" s="38">
        <v>1244.56</v>
      </c>
      <c r="D98" s="39" t="s">
        <v>230</v>
      </c>
      <c r="E98" s="40" t="s">
        <v>165</v>
      </c>
      <c r="F98" s="37"/>
    </row>
    <row r="99" spans="1:7" s="4" customFormat="1" x14ac:dyDescent="0.3">
      <c r="A99" s="34">
        <v>86</v>
      </c>
      <c r="B99" s="35">
        <v>45701</v>
      </c>
      <c r="C99" s="38">
        <v>7080.75</v>
      </c>
      <c r="D99" s="39" t="s">
        <v>231</v>
      </c>
      <c r="E99" s="40" t="s">
        <v>166</v>
      </c>
      <c r="F99" s="37"/>
    </row>
    <row r="100" spans="1:7" s="4" customFormat="1" x14ac:dyDescent="0.3">
      <c r="A100" s="34">
        <v>87</v>
      </c>
      <c r="B100" s="35">
        <v>45701</v>
      </c>
      <c r="C100" s="38">
        <v>160</v>
      </c>
      <c r="D100" s="39" t="s">
        <v>84</v>
      </c>
      <c r="E100" s="40" t="s">
        <v>103</v>
      </c>
      <c r="F100" s="37"/>
    </row>
    <row r="101" spans="1:7" s="4" customFormat="1" x14ac:dyDescent="0.3">
      <c r="A101" s="34">
        <v>88</v>
      </c>
      <c r="B101" s="35">
        <v>45701</v>
      </c>
      <c r="C101" s="38">
        <v>1785</v>
      </c>
      <c r="D101" s="39" t="s">
        <v>60</v>
      </c>
      <c r="E101" s="40" t="s">
        <v>167</v>
      </c>
      <c r="F101" s="37"/>
    </row>
    <row r="102" spans="1:7" s="4" customFormat="1" x14ac:dyDescent="0.3">
      <c r="A102" s="34">
        <v>89</v>
      </c>
      <c r="B102" s="35">
        <v>45701</v>
      </c>
      <c r="C102" s="38">
        <v>2627.52</v>
      </c>
      <c r="D102" s="39" t="s">
        <v>67</v>
      </c>
      <c r="E102" s="40" t="s">
        <v>168</v>
      </c>
      <c r="F102" s="37"/>
    </row>
    <row r="103" spans="1:7" s="4" customFormat="1" x14ac:dyDescent="0.3">
      <c r="A103" s="34">
        <v>90</v>
      </c>
      <c r="B103" s="35">
        <v>45701</v>
      </c>
      <c r="C103" s="38">
        <v>4814.8599999999997</v>
      </c>
      <c r="D103" s="39" t="s">
        <v>75</v>
      </c>
      <c r="E103" s="40" t="s">
        <v>59</v>
      </c>
      <c r="F103" s="37"/>
    </row>
    <row r="104" spans="1:7" s="4" customFormat="1" x14ac:dyDescent="0.3">
      <c r="A104" s="34">
        <v>91</v>
      </c>
      <c r="B104" s="35">
        <v>45701</v>
      </c>
      <c r="C104" s="38">
        <v>535.5</v>
      </c>
      <c r="D104" s="39" t="s">
        <v>232</v>
      </c>
      <c r="E104" s="40" t="s">
        <v>169</v>
      </c>
      <c r="F104" s="37"/>
    </row>
    <row r="105" spans="1:7" s="4" customFormat="1" x14ac:dyDescent="0.3">
      <c r="A105" s="34">
        <v>92</v>
      </c>
      <c r="B105" s="35">
        <v>45701</v>
      </c>
      <c r="C105" s="38">
        <f>711.14+711.14</f>
        <v>1422.28</v>
      </c>
      <c r="D105" s="39" t="s">
        <v>16</v>
      </c>
      <c r="E105" s="40" t="s">
        <v>104</v>
      </c>
      <c r="F105" s="37"/>
    </row>
    <row r="106" spans="1:7" s="4" customFormat="1" x14ac:dyDescent="0.3">
      <c r="A106" s="34">
        <v>93</v>
      </c>
      <c r="B106" s="35">
        <v>45701</v>
      </c>
      <c r="C106" s="38">
        <v>799.68</v>
      </c>
      <c r="D106" s="39" t="s">
        <v>233</v>
      </c>
      <c r="E106" s="40" t="s">
        <v>170</v>
      </c>
      <c r="F106" s="37"/>
    </row>
    <row r="107" spans="1:7" s="4" customFormat="1" x14ac:dyDescent="0.3">
      <c r="A107" s="34">
        <v>94</v>
      </c>
      <c r="B107" s="35">
        <v>45701</v>
      </c>
      <c r="C107" s="38">
        <v>2903</v>
      </c>
      <c r="D107" s="39" t="s">
        <v>118</v>
      </c>
      <c r="E107" s="40" t="s">
        <v>18</v>
      </c>
      <c r="F107" s="88"/>
      <c r="G107" s="89"/>
    </row>
    <row r="108" spans="1:7" s="4" customFormat="1" x14ac:dyDescent="0.3">
      <c r="A108" s="34">
        <v>95</v>
      </c>
      <c r="B108" s="35">
        <v>45701</v>
      </c>
      <c r="C108" s="38">
        <f>574.32+431.97+1431.08</f>
        <v>2437.37</v>
      </c>
      <c r="D108" s="39" t="s">
        <v>234</v>
      </c>
      <c r="E108" s="40" t="s">
        <v>18</v>
      </c>
      <c r="F108" s="88"/>
      <c r="G108" s="89"/>
    </row>
    <row r="109" spans="1:7" s="4" customFormat="1" x14ac:dyDescent="0.3">
      <c r="A109" s="34">
        <v>96</v>
      </c>
      <c r="B109" s="35">
        <v>45701</v>
      </c>
      <c r="C109" s="38">
        <v>4650</v>
      </c>
      <c r="D109" s="39" t="s">
        <v>218</v>
      </c>
      <c r="E109" s="40" t="s">
        <v>102</v>
      </c>
      <c r="F109" s="88"/>
      <c r="G109" s="89"/>
    </row>
    <row r="110" spans="1:7" s="4" customFormat="1" x14ac:dyDescent="0.3">
      <c r="A110" s="34">
        <v>97</v>
      </c>
      <c r="B110" s="35">
        <v>45701</v>
      </c>
      <c r="C110" s="38">
        <v>107.35</v>
      </c>
      <c r="D110" s="39" t="s">
        <v>69</v>
      </c>
      <c r="E110" s="40" t="s">
        <v>19</v>
      </c>
      <c r="F110" s="88"/>
      <c r="G110" s="89"/>
    </row>
    <row r="111" spans="1:7" s="4" customFormat="1" x14ac:dyDescent="0.3">
      <c r="A111" s="34">
        <v>98</v>
      </c>
      <c r="B111" s="35">
        <v>45701</v>
      </c>
      <c r="C111" s="38">
        <f>33915</f>
        <v>33915</v>
      </c>
      <c r="D111" s="39" t="s">
        <v>65</v>
      </c>
      <c r="E111" s="40" t="s">
        <v>89</v>
      </c>
      <c r="F111" s="88"/>
      <c r="G111" s="89"/>
    </row>
    <row r="112" spans="1:7" s="4" customFormat="1" x14ac:dyDescent="0.3">
      <c r="A112" s="34">
        <v>99</v>
      </c>
      <c r="B112" s="35">
        <v>45701</v>
      </c>
      <c r="C112" s="84">
        <v>1449</v>
      </c>
      <c r="D112" s="85" t="s">
        <v>298</v>
      </c>
      <c r="E112" s="85" t="s">
        <v>299</v>
      </c>
      <c r="F112" s="88" t="s">
        <v>80</v>
      </c>
      <c r="G112" s="89"/>
    </row>
    <row r="113" spans="1:7" s="4" customFormat="1" x14ac:dyDescent="0.3">
      <c r="A113" s="34">
        <v>100</v>
      </c>
      <c r="B113" s="35">
        <v>45701</v>
      </c>
      <c r="C113" s="84">
        <v>149.97999999999999</v>
      </c>
      <c r="D113" s="85" t="s">
        <v>101</v>
      </c>
      <c r="E113" s="85" t="s">
        <v>82</v>
      </c>
      <c r="F113" s="88" t="s">
        <v>80</v>
      </c>
      <c r="G113" s="89"/>
    </row>
    <row r="114" spans="1:7" s="4" customFormat="1" x14ac:dyDescent="0.3">
      <c r="A114" s="34">
        <v>101</v>
      </c>
      <c r="B114" s="35">
        <v>45701</v>
      </c>
      <c r="C114" s="84">
        <v>1206</v>
      </c>
      <c r="D114" s="85" t="s">
        <v>300</v>
      </c>
      <c r="E114" s="85" t="s">
        <v>301</v>
      </c>
      <c r="F114" s="88" t="s">
        <v>80</v>
      </c>
      <c r="G114" s="89"/>
    </row>
    <row r="115" spans="1:7" s="4" customFormat="1" x14ac:dyDescent="0.3">
      <c r="A115" s="34">
        <v>102</v>
      </c>
      <c r="B115" s="35">
        <v>45702</v>
      </c>
      <c r="C115" s="84">
        <v>280.99</v>
      </c>
      <c r="D115" s="85" t="s">
        <v>302</v>
      </c>
      <c r="E115" s="85" t="s">
        <v>281</v>
      </c>
      <c r="F115" s="88" t="s">
        <v>80</v>
      </c>
      <c r="G115" s="89"/>
    </row>
    <row r="116" spans="1:7" s="4" customFormat="1" x14ac:dyDescent="0.3">
      <c r="A116" s="34">
        <v>103</v>
      </c>
      <c r="B116" s="35">
        <v>45702</v>
      </c>
      <c r="C116" s="84">
        <v>146.97</v>
      </c>
      <c r="D116" s="85" t="s">
        <v>126</v>
      </c>
      <c r="E116" s="85" t="s">
        <v>303</v>
      </c>
      <c r="F116" s="88" t="s">
        <v>80</v>
      </c>
      <c r="G116" s="89"/>
    </row>
    <row r="117" spans="1:7" s="4" customFormat="1" x14ac:dyDescent="0.3">
      <c r="A117" s="34">
        <v>104</v>
      </c>
      <c r="B117" s="35">
        <v>45702</v>
      </c>
      <c r="C117" s="38">
        <f>20035.57+128044+160739.25+157675+173442.5</f>
        <v>639936.32000000007</v>
      </c>
      <c r="D117" s="39" t="s">
        <v>65</v>
      </c>
      <c r="E117" s="40" t="s">
        <v>89</v>
      </c>
      <c r="F117" s="88"/>
      <c r="G117" s="89"/>
    </row>
    <row r="118" spans="1:7" s="4" customFormat="1" x14ac:dyDescent="0.3">
      <c r="A118" s="34">
        <v>105</v>
      </c>
      <c r="B118" s="35">
        <v>45702</v>
      </c>
      <c r="C118" s="38">
        <v>2983.31</v>
      </c>
      <c r="D118" s="39" t="s">
        <v>65</v>
      </c>
      <c r="E118" s="40" t="s">
        <v>171</v>
      </c>
      <c r="F118" s="37"/>
    </row>
    <row r="119" spans="1:7" s="4" customFormat="1" x14ac:dyDescent="0.3">
      <c r="A119" s="34">
        <v>106</v>
      </c>
      <c r="B119" s="35">
        <v>45702</v>
      </c>
      <c r="C119" s="38">
        <v>711.14</v>
      </c>
      <c r="D119" s="39" t="s">
        <v>16</v>
      </c>
      <c r="E119" s="40" t="s">
        <v>104</v>
      </c>
      <c r="F119" s="37"/>
    </row>
    <row r="120" spans="1:7" s="4" customFormat="1" x14ac:dyDescent="0.3">
      <c r="A120" s="34">
        <v>107</v>
      </c>
      <c r="B120" s="35">
        <v>45702</v>
      </c>
      <c r="C120" s="38">
        <v>2320.5</v>
      </c>
      <c r="D120" s="39" t="s">
        <v>17</v>
      </c>
      <c r="E120" s="40" t="s">
        <v>172</v>
      </c>
      <c r="F120" s="37"/>
    </row>
    <row r="121" spans="1:7" s="4" customFormat="1" x14ac:dyDescent="0.3">
      <c r="A121" s="34">
        <v>108</v>
      </c>
      <c r="B121" s="35">
        <v>45702</v>
      </c>
      <c r="C121" s="38">
        <v>600</v>
      </c>
      <c r="D121" s="39" t="s">
        <v>235</v>
      </c>
      <c r="E121" s="40" t="s">
        <v>173</v>
      </c>
      <c r="F121" s="37"/>
    </row>
    <row r="122" spans="1:7" s="4" customFormat="1" x14ac:dyDescent="0.3">
      <c r="A122" s="34">
        <v>109</v>
      </c>
      <c r="B122" s="35">
        <v>45702</v>
      </c>
      <c r="C122" s="38">
        <v>1304.51</v>
      </c>
      <c r="D122" s="39" t="s">
        <v>107</v>
      </c>
      <c r="E122" s="40" t="s">
        <v>174</v>
      </c>
      <c r="F122" s="37"/>
    </row>
    <row r="123" spans="1:7" s="4" customFormat="1" x14ac:dyDescent="0.3">
      <c r="A123" s="34">
        <v>110</v>
      </c>
      <c r="B123" s="35">
        <v>45702</v>
      </c>
      <c r="C123" s="38">
        <v>1119.04</v>
      </c>
      <c r="D123" s="39" t="s">
        <v>93</v>
      </c>
      <c r="E123" s="40" t="s">
        <v>175</v>
      </c>
      <c r="F123" s="37"/>
    </row>
    <row r="124" spans="1:7" s="4" customFormat="1" x14ac:dyDescent="0.3">
      <c r="A124" s="34">
        <v>111</v>
      </c>
      <c r="B124" s="35">
        <v>45702</v>
      </c>
      <c r="C124" s="38">
        <v>3372</v>
      </c>
      <c r="D124" s="39" t="s">
        <v>58</v>
      </c>
      <c r="E124" s="40" t="s">
        <v>102</v>
      </c>
      <c r="F124" s="37"/>
    </row>
    <row r="125" spans="1:7" s="4" customFormat="1" x14ac:dyDescent="0.3">
      <c r="A125" s="34">
        <v>112</v>
      </c>
      <c r="B125" s="35">
        <v>45702</v>
      </c>
      <c r="C125" s="38">
        <v>237</v>
      </c>
      <c r="D125" s="39" t="s">
        <v>118</v>
      </c>
      <c r="E125" s="40" t="s">
        <v>176</v>
      </c>
      <c r="F125" s="37"/>
    </row>
    <row r="126" spans="1:7" s="4" customFormat="1" x14ac:dyDescent="0.3">
      <c r="A126" s="34">
        <v>113</v>
      </c>
      <c r="B126" s="35">
        <v>45702</v>
      </c>
      <c r="C126" s="38">
        <v>32742.3</v>
      </c>
      <c r="D126" s="39" t="s">
        <v>236</v>
      </c>
      <c r="E126" s="40" t="s">
        <v>18</v>
      </c>
      <c r="F126" s="37"/>
    </row>
    <row r="127" spans="1:7" s="4" customFormat="1" x14ac:dyDescent="0.3">
      <c r="A127" s="34">
        <v>114</v>
      </c>
      <c r="B127" s="35">
        <v>45702</v>
      </c>
      <c r="C127" s="38">
        <f>5883.75+1014.62</f>
        <v>6898.37</v>
      </c>
      <c r="D127" s="39" t="s">
        <v>237</v>
      </c>
      <c r="E127" s="40" t="s">
        <v>177</v>
      </c>
      <c r="F127" s="37"/>
    </row>
    <row r="128" spans="1:7" s="4" customFormat="1" x14ac:dyDescent="0.3">
      <c r="A128" s="34">
        <v>115</v>
      </c>
      <c r="B128" s="35">
        <v>45702</v>
      </c>
      <c r="C128" s="38">
        <v>300</v>
      </c>
      <c r="D128" s="39" t="s">
        <v>61</v>
      </c>
      <c r="E128" s="40" t="s">
        <v>19</v>
      </c>
      <c r="F128" s="37"/>
    </row>
    <row r="129" spans="1:6" s="4" customFormat="1" x14ac:dyDescent="0.3">
      <c r="A129" s="34">
        <v>116</v>
      </c>
      <c r="B129" s="35">
        <v>45702</v>
      </c>
      <c r="C129" s="38">
        <v>3493.84</v>
      </c>
      <c r="D129" s="39" t="s">
        <v>238</v>
      </c>
      <c r="E129" s="40" t="s">
        <v>178</v>
      </c>
      <c r="F129" s="37"/>
    </row>
    <row r="130" spans="1:6" s="4" customFormat="1" x14ac:dyDescent="0.3">
      <c r="A130" s="34">
        <v>117</v>
      </c>
      <c r="B130" s="35">
        <v>45702</v>
      </c>
      <c r="C130" s="38">
        <v>3985685.09</v>
      </c>
      <c r="D130" s="39" t="s">
        <v>113</v>
      </c>
      <c r="E130" s="40" t="s">
        <v>179</v>
      </c>
      <c r="F130" s="37"/>
    </row>
    <row r="131" spans="1:6" s="4" customFormat="1" x14ac:dyDescent="0.3">
      <c r="A131" s="34">
        <v>118</v>
      </c>
      <c r="B131" s="35">
        <v>45703</v>
      </c>
      <c r="C131" s="84">
        <v>1259.99</v>
      </c>
      <c r="D131" s="85" t="s">
        <v>304</v>
      </c>
      <c r="E131" s="85" t="s">
        <v>305</v>
      </c>
      <c r="F131" s="88" t="s">
        <v>80</v>
      </c>
    </row>
    <row r="132" spans="1:6" s="4" customFormat="1" x14ac:dyDescent="0.3">
      <c r="A132" s="34">
        <v>119</v>
      </c>
      <c r="B132" s="35">
        <v>45705</v>
      </c>
      <c r="C132" s="84">
        <v>654.5</v>
      </c>
      <c r="D132" s="85" t="s">
        <v>306</v>
      </c>
      <c r="E132" s="85" t="s">
        <v>307</v>
      </c>
      <c r="F132" s="88" t="s">
        <v>80</v>
      </c>
    </row>
    <row r="133" spans="1:6" s="4" customFormat="1" x14ac:dyDescent="0.3">
      <c r="A133" s="34">
        <v>120</v>
      </c>
      <c r="B133" s="35">
        <v>45705</v>
      </c>
      <c r="C133" s="84">
        <v>677.73</v>
      </c>
      <c r="D133" s="85" t="s">
        <v>129</v>
      </c>
      <c r="E133" s="85" t="s">
        <v>308</v>
      </c>
      <c r="F133" s="88" t="s">
        <v>80</v>
      </c>
    </row>
    <row r="134" spans="1:6" s="4" customFormat="1" x14ac:dyDescent="0.3">
      <c r="A134" s="34">
        <v>121</v>
      </c>
      <c r="B134" s="35">
        <v>45705</v>
      </c>
      <c r="C134" s="84">
        <v>96.9</v>
      </c>
      <c r="D134" s="85" t="s">
        <v>81</v>
      </c>
      <c r="E134" s="85" t="s">
        <v>308</v>
      </c>
      <c r="F134" s="88" t="s">
        <v>80</v>
      </c>
    </row>
    <row r="135" spans="1:6" s="4" customFormat="1" x14ac:dyDescent="0.3">
      <c r="A135" s="34">
        <v>122</v>
      </c>
      <c r="B135" s="35">
        <v>45705</v>
      </c>
      <c r="C135" s="38">
        <v>970.99</v>
      </c>
      <c r="D135" s="39" t="s">
        <v>30</v>
      </c>
      <c r="E135" s="40" t="s">
        <v>18</v>
      </c>
      <c r="F135" s="37"/>
    </row>
    <row r="136" spans="1:6" s="4" customFormat="1" x14ac:dyDescent="0.3">
      <c r="A136" s="34">
        <v>123</v>
      </c>
      <c r="B136" s="35">
        <v>45705</v>
      </c>
      <c r="C136" s="38">
        <v>6828.97</v>
      </c>
      <c r="D136" s="39" t="s">
        <v>239</v>
      </c>
      <c r="E136" s="40" t="s">
        <v>180</v>
      </c>
      <c r="F136" s="37"/>
    </row>
    <row r="137" spans="1:6" s="4" customFormat="1" x14ac:dyDescent="0.3">
      <c r="A137" s="34">
        <v>124</v>
      </c>
      <c r="B137" s="35">
        <v>45705</v>
      </c>
      <c r="C137" s="38">
        <f>193975.95+137445+12361.84+40460+217192.85+150369+130315.71+99874.32</f>
        <v>981994.66999999993</v>
      </c>
      <c r="D137" s="39" t="s">
        <v>65</v>
      </c>
      <c r="E137" s="40" t="s">
        <v>89</v>
      </c>
      <c r="F137" s="37"/>
    </row>
    <row r="138" spans="1:6" s="4" customFormat="1" x14ac:dyDescent="0.3">
      <c r="A138" s="34">
        <v>125</v>
      </c>
      <c r="B138" s="35">
        <v>45706</v>
      </c>
      <c r="C138" s="38">
        <f>121380+159936+176738.8+199384.5+86275+175590.45+199384.5+59976</f>
        <v>1178665.25</v>
      </c>
      <c r="D138" s="39" t="s">
        <v>65</v>
      </c>
      <c r="E138" s="40" t="s">
        <v>89</v>
      </c>
      <c r="F138" s="37"/>
    </row>
    <row r="139" spans="1:6" s="4" customFormat="1" x14ac:dyDescent="0.3">
      <c r="A139" s="34">
        <v>126</v>
      </c>
      <c r="B139" s="35">
        <v>45706</v>
      </c>
      <c r="C139" s="38">
        <f>60758.5-2430.33</f>
        <v>58328.17</v>
      </c>
      <c r="D139" s="39" t="s">
        <v>31</v>
      </c>
      <c r="E139" s="40" t="s">
        <v>32</v>
      </c>
      <c r="F139" s="37"/>
    </row>
    <row r="140" spans="1:6" s="4" customFormat="1" x14ac:dyDescent="0.3">
      <c r="A140" s="34">
        <v>127</v>
      </c>
      <c r="B140" s="35">
        <v>45706</v>
      </c>
      <c r="C140" s="38">
        <v>2950</v>
      </c>
      <c r="D140" s="39" t="s">
        <v>240</v>
      </c>
      <c r="E140" s="40" t="s">
        <v>181</v>
      </c>
      <c r="F140" s="37"/>
    </row>
    <row r="141" spans="1:6" s="4" customFormat="1" x14ac:dyDescent="0.3">
      <c r="A141" s="34">
        <v>128</v>
      </c>
      <c r="B141" s="35">
        <v>45706</v>
      </c>
      <c r="C141" s="38">
        <v>137448.67000000001</v>
      </c>
      <c r="D141" s="39" t="s">
        <v>27</v>
      </c>
      <c r="E141" s="40" t="s">
        <v>122</v>
      </c>
      <c r="F141" s="37"/>
    </row>
    <row r="142" spans="1:6" s="4" customFormat="1" x14ac:dyDescent="0.3">
      <c r="A142" s="34">
        <v>129</v>
      </c>
      <c r="B142" s="35">
        <v>45706</v>
      </c>
      <c r="C142" s="38">
        <v>5474</v>
      </c>
      <c r="D142" s="39" t="s">
        <v>241</v>
      </c>
      <c r="E142" s="40" t="s">
        <v>91</v>
      </c>
      <c r="F142" s="37"/>
    </row>
    <row r="143" spans="1:6" s="4" customFormat="1" x14ac:dyDescent="0.3">
      <c r="A143" s="34">
        <v>130</v>
      </c>
      <c r="B143" s="35">
        <v>45706</v>
      </c>
      <c r="C143" s="98">
        <f>27797.42</f>
        <v>27797.42</v>
      </c>
      <c r="D143" s="86" t="s">
        <v>17</v>
      </c>
      <c r="E143" s="86" t="s">
        <v>106</v>
      </c>
      <c r="F143" s="37"/>
    </row>
    <row r="144" spans="1:6" s="4" customFormat="1" x14ac:dyDescent="0.3">
      <c r="A144" s="34">
        <v>131</v>
      </c>
      <c r="B144" s="35">
        <v>45706</v>
      </c>
      <c r="C144" s="84">
        <v>238</v>
      </c>
      <c r="D144" s="85" t="s">
        <v>309</v>
      </c>
      <c r="E144" s="85" t="s">
        <v>18</v>
      </c>
      <c r="F144" s="88" t="s">
        <v>80</v>
      </c>
    </row>
    <row r="145" spans="1:6" s="4" customFormat="1" x14ac:dyDescent="0.3">
      <c r="A145" s="34">
        <v>132</v>
      </c>
      <c r="B145" s="35">
        <v>45706</v>
      </c>
      <c r="C145" s="84">
        <v>11.99</v>
      </c>
      <c r="D145" s="85" t="s">
        <v>96</v>
      </c>
      <c r="E145" s="85" t="s">
        <v>281</v>
      </c>
      <c r="F145" s="88" t="s">
        <v>80</v>
      </c>
    </row>
    <row r="146" spans="1:6" s="4" customFormat="1" x14ac:dyDescent="0.3">
      <c r="A146" s="34">
        <v>133</v>
      </c>
      <c r="B146" s="35">
        <v>45706</v>
      </c>
      <c r="C146" s="84">
        <v>206.11</v>
      </c>
      <c r="D146" s="85" t="s">
        <v>101</v>
      </c>
      <c r="E146" s="85" t="s">
        <v>125</v>
      </c>
      <c r="F146" s="88" t="s">
        <v>80</v>
      </c>
    </row>
    <row r="147" spans="1:6" s="4" customFormat="1" x14ac:dyDescent="0.3">
      <c r="A147" s="34">
        <v>134</v>
      </c>
      <c r="B147" s="35">
        <v>45707</v>
      </c>
      <c r="C147" s="84">
        <v>375.56</v>
      </c>
      <c r="D147" s="85" t="s">
        <v>127</v>
      </c>
      <c r="E147" s="85" t="s">
        <v>128</v>
      </c>
      <c r="F147" s="88" t="s">
        <v>80</v>
      </c>
    </row>
    <row r="148" spans="1:6" s="4" customFormat="1" x14ac:dyDescent="0.3">
      <c r="A148" s="34">
        <v>135</v>
      </c>
      <c r="B148" s="35">
        <v>45707</v>
      </c>
      <c r="C148" s="84">
        <v>82.78</v>
      </c>
      <c r="D148" s="85" t="s">
        <v>81</v>
      </c>
      <c r="E148" s="85" t="s">
        <v>310</v>
      </c>
      <c r="F148" s="88" t="s">
        <v>80</v>
      </c>
    </row>
    <row r="149" spans="1:6" s="4" customFormat="1" x14ac:dyDescent="0.3">
      <c r="A149" s="34">
        <v>136</v>
      </c>
      <c r="B149" s="35">
        <v>45707</v>
      </c>
      <c r="C149" s="84">
        <v>1518</v>
      </c>
      <c r="D149" s="85" t="s">
        <v>311</v>
      </c>
      <c r="E149" s="85" t="s">
        <v>312</v>
      </c>
      <c r="F149" s="88" t="s">
        <v>80</v>
      </c>
    </row>
    <row r="150" spans="1:6" s="4" customFormat="1" x14ac:dyDescent="0.3">
      <c r="A150" s="34">
        <v>137</v>
      </c>
      <c r="B150" s="35">
        <v>45707</v>
      </c>
      <c r="C150" s="84">
        <v>99.02</v>
      </c>
      <c r="D150" s="85" t="s">
        <v>313</v>
      </c>
      <c r="E150" s="85" t="s">
        <v>314</v>
      </c>
      <c r="F150" s="88" t="s">
        <v>80</v>
      </c>
    </row>
    <row r="151" spans="1:6" s="4" customFormat="1" x14ac:dyDescent="0.3">
      <c r="A151" s="34">
        <v>138</v>
      </c>
      <c r="B151" s="35">
        <v>45707</v>
      </c>
      <c r="C151" s="98">
        <f>183508.14</f>
        <v>183508.14</v>
      </c>
      <c r="D151" s="86" t="s">
        <v>17</v>
      </c>
      <c r="E151" s="86" t="s">
        <v>106</v>
      </c>
      <c r="F151" s="37"/>
    </row>
    <row r="152" spans="1:6" s="4" customFormat="1" x14ac:dyDescent="0.3">
      <c r="A152" s="34">
        <v>139</v>
      </c>
      <c r="B152" s="35">
        <v>45707</v>
      </c>
      <c r="C152" s="38">
        <f>61872.86-17943.13</f>
        <v>43929.729999999996</v>
      </c>
      <c r="D152" s="39" t="s">
        <v>242</v>
      </c>
      <c r="E152" s="40" t="s">
        <v>366</v>
      </c>
      <c r="F152" s="37"/>
    </row>
    <row r="153" spans="1:6" s="4" customFormat="1" x14ac:dyDescent="0.3">
      <c r="A153" s="34">
        <v>140</v>
      </c>
      <c r="B153" s="35">
        <v>45707</v>
      </c>
      <c r="C153" s="38">
        <v>1016.49</v>
      </c>
      <c r="D153" s="39" t="s">
        <v>243</v>
      </c>
      <c r="E153" s="40" t="s">
        <v>182</v>
      </c>
      <c r="F153" s="37"/>
    </row>
    <row r="154" spans="1:6" s="4" customFormat="1" x14ac:dyDescent="0.3">
      <c r="A154" s="34">
        <v>141</v>
      </c>
      <c r="B154" s="35">
        <v>45707</v>
      </c>
      <c r="C154" s="38">
        <v>4000.01</v>
      </c>
      <c r="D154" s="39" t="s">
        <v>58</v>
      </c>
      <c r="E154" s="40" t="s">
        <v>183</v>
      </c>
      <c r="F154" s="37"/>
    </row>
    <row r="155" spans="1:6" s="4" customFormat="1" x14ac:dyDescent="0.3">
      <c r="A155" s="34">
        <v>142</v>
      </c>
      <c r="B155" s="35">
        <v>45707</v>
      </c>
      <c r="C155" s="38">
        <v>4263.09</v>
      </c>
      <c r="D155" s="39" t="s">
        <v>244</v>
      </c>
      <c r="E155" s="40" t="s">
        <v>19</v>
      </c>
      <c r="F155" s="37"/>
    </row>
    <row r="156" spans="1:6" s="4" customFormat="1" x14ac:dyDescent="0.3">
      <c r="A156" s="34">
        <v>143</v>
      </c>
      <c r="B156" s="35">
        <v>45707</v>
      </c>
      <c r="C156" s="38">
        <f>162.05+7403.74</f>
        <v>7565.79</v>
      </c>
      <c r="D156" s="39" t="s">
        <v>17</v>
      </c>
      <c r="E156" s="40" t="s">
        <v>184</v>
      </c>
      <c r="F156" s="37"/>
    </row>
    <row r="157" spans="1:6" s="4" customFormat="1" x14ac:dyDescent="0.3">
      <c r="A157" s="34">
        <v>144</v>
      </c>
      <c r="B157" s="35">
        <v>45707</v>
      </c>
      <c r="C157" s="38">
        <f>10790408.47-3668738.87-3560834.8</f>
        <v>3560834.8000000007</v>
      </c>
      <c r="D157" s="39" t="s">
        <v>27</v>
      </c>
      <c r="E157" s="40" t="s">
        <v>185</v>
      </c>
      <c r="F157" s="37"/>
    </row>
    <row r="158" spans="1:6" s="4" customFormat="1" x14ac:dyDescent="0.3">
      <c r="A158" s="34">
        <v>145</v>
      </c>
      <c r="B158" s="35">
        <v>45707</v>
      </c>
      <c r="C158" s="38">
        <f>177905+18742.5+94010+160114.5+177905</f>
        <v>628677</v>
      </c>
      <c r="D158" s="39" t="s">
        <v>65</v>
      </c>
      <c r="E158" s="40" t="s">
        <v>89</v>
      </c>
      <c r="F158" s="37"/>
    </row>
    <row r="159" spans="1:6" s="4" customFormat="1" x14ac:dyDescent="0.3">
      <c r="A159" s="34">
        <v>146</v>
      </c>
      <c r="B159" s="35">
        <v>45708</v>
      </c>
      <c r="C159" s="38">
        <f>34987.19+349265+33915+122455.17</f>
        <v>540622.36</v>
      </c>
      <c r="D159" s="39" t="s">
        <v>65</v>
      </c>
      <c r="E159" s="40" t="s">
        <v>89</v>
      </c>
      <c r="F159" s="37"/>
    </row>
    <row r="160" spans="1:6" s="4" customFormat="1" x14ac:dyDescent="0.3">
      <c r="A160" s="34">
        <v>147</v>
      </c>
      <c r="B160" s="35">
        <v>45708</v>
      </c>
      <c r="C160" s="38">
        <v>745</v>
      </c>
      <c r="D160" s="39" t="s">
        <v>245</v>
      </c>
      <c r="E160" s="40" t="s">
        <v>19</v>
      </c>
      <c r="F160" s="37"/>
    </row>
    <row r="161" spans="1:7" s="4" customFormat="1" x14ac:dyDescent="0.3">
      <c r="A161" s="34">
        <v>148</v>
      </c>
      <c r="B161" s="35">
        <v>45708</v>
      </c>
      <c r="C161" s="38">
        <v>2100</v>
      </c>
      <c r="D161" s="39" t="s">
        <v>118</v>
      </c>
      <c r="E161" s="40" t="s">
        <v>18</v>
      </c>
      <c r="F161" s="88"/>
      <c r="G161" s="89"/>
    </row>
    <row r="162" spans="1:7" s="4" customFormat="1" x14ac:dyDescent="0.3">
      <c r="A162" s="34">
        <v>149</v>
      </c>
      <c r="B162" s="35">
        <v>45708</v>
      </c>
      <c r="C162" s="38">
        <v>438708.06</v>
      </c>
      <c r="D162" s="39" t="s">
        <v>121</v>
      </c>
      <c r="E162" s="40" t="s">
        <v>85</v>
      </c>
      <c r="F162" s="88"/>
      <c r="G162" s="89"/>
    </row>
    <row r="163" spans="1:7" s="4" customFormat="1" x14ac:dyDescent="0.3">
      <c r="A163" s="34">
        <v>150</v>
      </c>
      <c r="B163" s="35">
        <v>45708</v>
      </c>
      <c r="C163" s="38">
        <v>1501</v>
      </c>
      <c r="D163" s="39" t="s">
        <v>109</v>
      </c>
      <c r="E163" s="40" t="s">
        <v>186</v>
      </c>
      <c r="F163" s="88"/>
      <c r="G163" s="89"/>
    </row>
    <row r="164" spans="1:7" s="4" customFormat="1" x14ac:dyDescent="0.3">
      <c r="A164" s="34">
        <v>151</v>
      </c>
      <c r="B164" s="35">
        <v>45708</v>
      </c>
      <c r="C164" s="38">
        <v>547.4</v>
      </c>
      <c r="D164" s="39" t="s">
        <v>222</v>
      </c>
      <c r="E164" s="40" t="s">
        <v>18</v>
      </c>
      <c r="F164" s="88"/>
      <c r="G164" s="89"/>
    </row>
    <row r="165" spans="1:7" s="4" customFormat="1" x14ac:dyDescent="0.3">
      <c r="A165" s="34">
        <v>152</v>
      </c>
      <c r="B165" s="35">
        <v>45708</v>
      </c>
      <c r="C165" s="38">
        <f>3588+4824.01+3464.01</f>
        <v>11876.02</v>
      </c>
      <c r="D165" s="39" t="s">
        <v>58</v>
      </c>
      <c r="E165" s="40" t="s">
        <v>187</v>
      </c>
      <c r="F165" s="88"/>
      <c r="G165" s="89"/>
    </row>
    <row r="166" spans="1:7" s="4" customFormat="1" x14ac:dyDescent="0.3">
      <c r="A166" s="34">
        <v>153</v>
      </c>
      <c r="B166" s="35">
        <v>45708</v>
      </c>
      <c r="C166" s="38">
        <v>399.3</v>
      </c>
      <c r="D166" s="39" t="s">
        <v>119</v>
      </c>
      <c r="E166" s="40" t="s">
        <v>25</v>
      </c>
      <c r="F166" s="88"/>
      <c r="G166" s="89"/>
    </row>
    <row r="167" spans="1:7" s="4" customFormat="1" x14ac:dyDescent="0.3">
      <c r="A167" s="34">
        <v>154</v>
      </c>
      <c r="B167" s="35">
        <v>45708</v>
      </c>
      <c r="C167" s="38">
        <f>1662.99+6911.17</f>
        <v>8574.16</v>
      </c>
      <c r="D167" s="39" t="s">
        <v>62</v>
      </c>
      <c r="E167" s="40" t="s">
        <v>23</v>
      </c>
      <c r="F167" s="88"/>
      <c r="G167" s="89"/>
    </row>
    <row r="168" spans="1:7" s="4" customFormat="1" x14ac:dyDescent="0.3">
      <c r="A168" s="34">
        <v>155</v>
      </c>
      <c r="B168" s="35">
        <v>45708</v>
      </c>
      <c r="C168" s="38">
        <v>575.96</v>
      </c>
      <c r="D168" s="39" t="s">
        <v>117</v>
      </c>
      <c r="E168" s="40" t="s">
        <v>188</v>
      </c>
      <c r="F168" s="88"/>
      <c r="G168" s="89"/>
    </row>
    <row r="169" spans="1:7" s="4" customFormat="1" x14ac:dyDescent="0.3">
      <c r="A169" s="34">
        <v>156</v>
      </c>
      <c r="B169" s="35">
        <v>45708</v>
      </c>
      <c r="C169" s="38">
        <v>2525</v>
      </c>
      <c r="D169" s="39" t="s">
        <v>246</v>
      </c>
      <c r="E169" s="40" t="s">
        <v>18</v>
      </c>
      <c r="F169" s="88"/>
      <c r="G169" s="89"/>
    </row>
    <row r="170" spans="1:7" s="4" customFormat="1" x14ac:dyDescent="0.3">
      <c r="A170" s="34">
        <v>157</v>
      </c>
      <c r="B170" s="35">
        <v>45708</v>
      </c>
      <c r="C170" s="38">
        <v>1066.72</v>
      </c>
      <c r="D170" s="39" t="s">
        <v>247</v>
      </c>
      <c r="E170" s="40" t="s">
        <v>104</v>
      </c>
      <c r="F170" s="37"/>
    </row>
    <row r="171" spans="1:7" s="4" customFormat="1" x14ac:dyDescent="0.3">
      <c r="A171" s="34">
        <v>158</v>
      </c>
      <c r="B171" s="101">
        <v>45708</v>
      </c>
      <c r="C171" s="80">
        <v>479.57</v>
      </c>
      <c r="D171" s="99" t="s">
        <v>248</v>
      </c>
      <c r="E171" s="96" t="s">
        <v>189</v>
      </c>
      <c r="F171" s="37"/>
    </row>
    <row r="172" spans="1:7" s="4" customFormat="1" x14ac:dyDescent="0.3">
      <c r="A172" s="34">
        <v>159</v>
      </c>
      <c r="B172" s="35">
        <v>45708</v>
      </c>
      <c r="C172" s="82">
        <v>106.43</v>
      </c>
      <c r="D172" s="41" t="s">
        <v>249</v>
      </c>
      <c r="E172" s="41" t="s">
        <v>190</v>
      </c>
      <c r="F172" s="37"/>
    </row>
    <row r="173" spans="1:7" s="4" customFormat="1" x14ac:dyDescent="0.3">
      <c r="A173" s="34">
        <v>160</v>
      </c>
      <c r="B173" s="35">
        <v>45708</v>
      </c>
      <c r="C173" s="82">
        <v>106.43</v>
      </c>
      <c r="D173" s="41" t="s">
        <v>249</v>
      </c>
      <c r="E173" s="41" t="s">
        <v>190</v>
      </c>
      <c r="F173" s="37"/>
    </row>
    <row r="174" spans="1:7" s="4" customFormat="1" x14ac:dyDescent="0.3">
      <c r="A174" s="34">
        <v>161</v>
      </c>
      <c r="B174" s="35">
        <v>45708</v>
      </c>
      <c r="C174" s="84">
        <v>200</v>
      </c>
      <c r="D174" s="85" t="s">
        <v>315</v>
      </c>
      <c r="E174" s="85" t="s">
        <v>367</v>
      </c>
      <c r="F174" s="88" t="s">
        <v>80</v>
      </c>
    </row>
    <row r="175" spans="1:7" s="4" customFormat="1" ht="15" customHeight="1" x14ac:dyDescent="0.3">
      <c r="A175" s="34">
        <v>162</v>
      </c>
      <c r="B175" s="35">
        <v>45709</v>
      </c>
      <c r="C175" s="84">
        <v>139.25</v>
      </c>
      <c r="D175" s="85" t="s">
        <v>81</v>
      </c>
      <c r="E175" s="85" t="s">
        <v>310</v>
      </c>
      <c r="F175" s="88" t="s">
        <v>80</v>
      </c>
    </row>
    <row r="176" spans="1:7" s="4" customFormat="1" x14ac:dyDescent="0.3">
      <c r="A176" s="34">
        <v>163</v>
      </c>
      <c r="B176" s="35">
        <v>45709</v>
      </c>
      <c r="C176" s="38">
        <f>17552.5+34510+345100+175525</f>
        <v>572687.5</v>
      </c>
      <c r="D176" s="41" t="s">
        <v>65</v>
      </c>
      <c r="E176" s="41" t="s">
        <v>89</v>
      </c>
      <c r="F176" s="37"/>
    </row>
    <row r="177" spans="1:6" s="4" customFormat="1" x14ac:dyDescent="0.3">
      <c r="A177" s="34">
        <v>164</v>
      </c>
      <c r="B177" s="35">
        <v>45710</v>
      </c>
      <c r="C177" s="84">
        <v>166.6</v>
      </c>
      <c r="D177" s="85" t="s">
        <v>232</v>
      </c>
      <c r="E177" s="85" t="s">
        <v>316</v>
      </c>
      <c r="F177" s="88" t="s">
        <v>80</v>
      </c>
    </row>
    <row r="178" spans="1:6" s="4" customFormat="1" x14ac:dyDescent="0.3">
      <c r="A178" s="34">
        <v>165</v>
      </c>
      <c r="B178" s="35">
        <v>45712</v>
      </c>
      <c r="C178" s="84">
        <v>463</v>
      </c>
      <c r="D178" s="85" t="s">
        <v>317</v>
      </c>
      <c r="E178" s="85" t="s">
        <v>318</v>
      </c>
      <c r="F178" s="88" t="s">
        <v>80</v>
      </c>
    </row>
    <row r="179" spans="1:6" s="4" customFormat="1" x14ac:dyDescent="0.3">
      <c r="A179" s="34">
        <v>166</v>
      </c>
      <c r="B179" s="35">
        <v>45712</v>
      </c>
      <c r="C179" s="84">
        <v>100</v>
      </c>
      <c r="D179" s="85" t="s">
        <v>317</v>
      </c>
      <c r="E179" s="85" t="s">
        <v>318</v>
      </c>
      <c r="F179" s="88" t="s">
        <v>80</v>
      </c>
    </row>
    <row r="180" spans="1:6" s="4" customFormat="1" x14ac:dyDescent="0.3">
      <c r="A180" s="34">
        <v>167</v>
      </c>
      <c r="B180" s="35">
        <v>45712</v>
      </c>
      <c r="C180" s="84">
        <v>668.97</v>
      </c>
      <c r="D180" s="85" t="s">
        <v>81</v>
      </c>
      <c r="E180" s="85" t="s">
        <v>319</v>
      </c>
      <c r="F180" s="88" t="s">
        <v>80</v>
      </c>
    </row>
    <row r="181" spans="1:6" s="4" customFormat="1" x14ac:dyDescent="0.3">
      <c r="A181" s="34">
        <v>168</v>
      </c>
      <c r="B181" s="35">
        <v>45712</v>
      </c>
      <c r="C181" s="84">
        <v>150</v>
      </c>
      <c r="D181" s="85" t="s">
        <v>294</v>
      </c>
      <c r="E181" s="85" t="s">
        <v>295</v>
      </c>
      <c r="F181" s="88" t="s">
        <v>80</v>
      </c>
    </row>
    <row r="182" spans="1:6" s="4" customFormat="1" x14ac:dyDescent="0.3">
      <c r="A182" s="34">
        <v>169</v>
      </c>
      <c r="B182" s="35">
        <v>45712</v>
      </c>
      <c r="C182" s="84">
        <v>994.03</v>
      </c>
      <c r="D182" s="85" t="s">
        <v>320</v>
      </c>
      <c r="E182" s="85" t="s">
        <v>321</v>
      </c>
      <c r="F182" s="88" t="s">
        <v>80</v>
      </c>
    </row>
    <row r="183" spans="1:6" s="4" customFormat="1" x14ac:dyDescent="0.3">
      <c r="A183" s="34">
        <v>170</v>
      </c>
      <c r="B183" s="35">
        <v>45712</v>
      </c>
      <c r="C183" s="38">
        <f>321300+202240.5+75938.33+133161+88060+299572.27</f>
        <v>1120272.1000000001</v>
      </c>
      <c r="D183" s="41" t="s">
        <v>65</v>
      </c>
      <c r="E183" s="41" t="s">
        <v>89</v>
      </c>
      <c r="F183" s="37"/>
    </row>
    <row r="184" spans="1:6" s="4" customFormat="1" x14ac:dyDescent="0.3">
      <c r="A184" s="34">
        <v>171</v>
      </c>
      <c r="B184" s="35">
        <v>45712</v>
      </c>
      <c r="C184" s="38">
        <v>41451</v>
      </c>
      <c r="D184" s="41" t="s">
        <v>112</v>
      </c>
      <c r="E184" s="115" t="s">
        <v>365</v>
      </c>
      <c r="F184" s="37"/>
    </row>
    <row r="185" spans="1:6" s="4" customFormat="1" x14ac:dyDescent="0.3">
      <c r="A185" s="34">
        <v>172</v>
      </c>
      <c r="B185" s="35">
        <v>45712</v>
      </c>
      <c r="C185" s="38">
        <v>29500.1</v>
      </c>
      <c r="D185" s="39" t="s">
        <v>250</v>
      </c>
      <c r="E185" s="40" t="s">
        <v>18</v>
      </c>
      <c r="F185" s="37"/>
    </row>
    <row r="186" spans="1:6" s="4" customFormat="1" x14ac:dyDescent="0.3">
      <c r="A186" s="34">
        <v>173</v>
      </c>
      <c r="B186" s="35">
        <v>45712</v>
      </c>
      <c r="C186" s="38">
        <v>40665.870000000003</v>
      </c>
      <c r="D186" s="39" t="s">
        <v>251</v>
      </c>
      <c r="E186" s="40" t="s">
        <v>191</v>
      </c>
      <c r="F186" s="37"/>
    </row>
    <row r="187" spans="1:6" s="4" customFormat="1" x14ac:dyDescent="0.3">
      <c r="A187" s="34">
        <v>174</v>
      </c>
      <c r="B187" s="35">
        <v>45712</v>
      </c>
      <c r="C187" s="38">
        <v>4398.24</v>
      </c>
      <c r="D187" s="39" t="s">
        <v>115</v>
      </c>
      <c r="E187" s="40" t="s">
        <v>192</v>
      </c>
      <c r="F187" s="37"/>
    </row>
    <row r="188" spans="1:6" s="4" customFormat="1" x14ac:dyDescent="0.3">
      <c r="A188" s="34">
        <v>175</v>
      </c>
      <c r="B188" s="35">
        <v>45712</v>
      </c>
      <c r="C188" s="38">
        <v>2712.61</v>
      </c>
      <c r="D188" s="39" t="s">
        <v>30</v>
      </c>
      <c r="E188" s="40" t="s">
        <v>193</v>
      </c>
      <c r="F188" s="37"/>
    </row>
    <row r="189" spans="1:6" s="4" customFormat="1" x14ac:dyDescent="0.3">
      <c r="A189" s="34">
        <v>176</v>
      </c>
      <c r="B189" s="35">
        <v>45712</v>
      </c>
      <c r="C189" s="38">
        <v>120229.22</v>
      </c>
      <c r="D189" s="39" t="s">
        <v>108</v>
      </c>
      <c r="E189" s="40" t="s">
        <v>362</v>
      </c>
      <c r="F189" s="37"/>
    </row>
    <row r="190" spans="1:6" s="4" customFormat="1" x14ac:dyDescent="0.3">
      <c r="A190" s="34">
        <v>177</v>
      </c>
      <c r="B190" s="35">
        <v>45712</v>
      </c>
      <c r="C190" s="38">
        <v>1624.5</v>
      </c>
      <c r="D190" s="39" t="s">
        <v>14</v>
      </c>
      <c r="E190" s="40" t="s">
        <v>363</v>
      </c>
      <c r="F190" s="37"/>
    </row>
    <row r="191" spans="1:6" s="4" customFormat="1" x14ac:dyDescent="0.3">
      <c r="A191" s="34">
        <v>178</v>
      </c>
      <c r="B191" s="35">
        <v>45712</v>
      </c>
      <c r="C191" s="38">
        <v>2070.1799999999998</v>
      </c>
      <c r="D191" s="39" t="s">
        <v>99</v>
      </c>
      <c r="E191" s="40" t="s">
        <v>194</v>
      </c>
      <c r="F191" s="37"/>
    </row>
    <row r="192" spans="1:6" s="4" customFormat="1" x14ac:dyDescent="0.3">
      <c r="A192" s="34">
        <v>179</v>
      </c>
      <c r="B192" s="35">
        <v>45712</v>
      </c>
      <c r="C192" s="38">
        <v>2516.12</v>
      </c>
      <c r="D192" s="39" t="s">
        <v>239</v>
      </c>
      <c r="E192" s="40" t="s">
        <v>180</v>
      </c>
      <c r="F192" s="37"/>
    </row>
    <row r="193" spans="1:7" s="4" customFormat="1" x14ac:dyDescent="0.3">
      <c r="A193" s="34">
        <v>180</v>
      </c>
      <c r="B193" s="35">
        <v>45712</v>
      </c>
      <c r="C193" s="38">
        <v>661.64</v>
      </c>
      <c r="D193" s="39" t="s">
        <v>252</v>
      </c>
      <c r="E193" s="40" t="s">
        <v>154</v>
      </c>
      <c r="F193" s="37"/>
    </row>
    <row r="194" spans="1:7" s="4" customFormat="1" x14ac:dyDescent="0.3">
      <c r="A194" s="34">
        <v>181</v>
      </c>
      <c r="B194" s="35">
        <v>45712</v>
      </c>
      <c r="C194" s="38">
        <v>3169.36</v>
      </c>
      <c r="D194" s="39" t="s">
        <v>63</v>
      </c>
      <c r="E194" s="40" t="s">
        <v>18</v>
      </c>
      <c r="F194" s="37"/>
    </row>
    <row r="195" spans="1:7" s="4" customFormat="1" x14ac:dyDescent="0.3">
      <c r="A195" s="34">
        <v>182</v>
      </c>
      <c r="B195" s="35">
        <v>45712</v>
      </c>
      <c r="C195" s="38">
        <v>746216.25</v>
      </c>
      <c r="D195" s="39" t="s">
        <v>93</v>
      </c>
      <c r="E195" s="40" t="s">
        <v>364</v>
      </c>
      <c r="F195" s="37"/>
    </row>
    <row r="196" spans="1:7" s="4" customFormat="1" x14ac:dyDescent="0.3">
      <c r="A196" s="34">
        <v>183</v>
      </c>
      <c r="B196" s="35">
        <v>45712</v>
      </c>
      <c r="C196" s="80">
        <v>3000000</v>
      </c>
      <c r="D196" s="99" t="s">
        <v>99</v>
      </c>
      <c r="E196" s="96" t="s">
        <v>195</v>
      </c>
      <c r="F196" s="37"/>
    </row>
    <row r="197" spans="1:7" s="4" customFormat="1" x14ac:dyDescent="0.3">
      <c r="A197" s="34">
        <v>184</v>
      </c>
      <c r="B197" s="116">
        <v>45713</v>
      </c>
      <c r="C197" s="117">
        <v>1000</v>
      </c>
      <c r="D197" s="118" t="s">
        <v>370</v>
      </c>
      <c r="E197" s="119" t="s">
        <v>371</v>
      </c>
      <c r="F197" s="37"/>
    </row>
    <row r="198" spans="1:7" s="4" customFormat="1" x14ac:dyDescent="0.3">
      <c r="A198" s="34">
        <v>185</v>
      </c>
      <c r="B198" s="35">
        <v>45713</v>
      </c>
      <c r="C198" s="38">
        <f>287266</f>
        <v>287266</v>
      </c>
      <c r="D198" s="99" t="s">
        <v>65</v>
      </c>
      <c r="E198" s="96" t="s">
        <v>89</v>
      </c>
      <c r="F198" s="37"/>
    </row>
    <row r="199" spans="1:7" s="4" customFormat="1" x14ac:dyDescent="0.3">
      <c r="A199" s="34">
        <v>186</v>
      </c>
      <c r="B199" s="35">
        <v>45713</v>
      </c>
      <c r="C199" s="38">
        <v>3985685.09</v>
      </c>
      <c r="D199" s="39" t="s">
        <v>113</v>
      </c>
      <c r="E199" s="40" t="s">
        <v>90</v>
      </c>
      <c r="F199" s="37"/>
    </row>
    <row r="200" spans="1:7" s="4" customFormat="1" x14ac:dyDescent="0.3">
      <c r="A200" s="34">
        <v>187</v>
      </c>
      <c r="B200" s="35">
        <v>45713</v>
      </c>
      <c r="C200" s="38">
        <v>5154.83</v>
      </c>
      <c r="D200" s="39" t="s">
        <v>253</v>
      </c>
      <c r="E200" s="40" t="s">
        <v>25</v>
      </c>
      <c r="F200" s="37"/>
    </row>
    <row r="201" spans="1:7" s="4" customFormat="1" x14ac:dyDescent="0.3">
      <c r="A201" s="34">
        <v>188</v>
      </c>
      <c r="B201" s="35">
        <v>45713</v>
      </c>
      <c r="C201" s="38">
        <v>4955.16</v>
      </c>
      <c r="D201" s="39" t="s">
        <v>222</v>
      </c>
      <c r="E201" s="40" t="s">
        <v>18</v>
      </c>
      <c r="F201" s="37"/>
    </row>
    <row r="202" spans="1:7" s="4" customFormat="1" x14ac:dyDescent="0.3">
      <c r="A202" s="34">
        <v>189</v>
      </c>
      <c r="B202" s="35">
        <v>45713</v>
      </c>
      <c r="C202" s="38">
        <v>29857.1</v>
      </c>
      <c r="D202" s="39" t="s">
        <v>254</v>
      </c>
      <c r="E202" s="40" t="s">
        <v>196</v>
      </c>
      <c r="F202" s="37"/>
    </row>
    <row r="203" spans="1:7" s="4" customFormat="1" x14ac:dyDescent="0.3">
      <c r="A203" s="34">
        <v>190</v>
      </c>
      <c r="B203" s="35">
        <v>45713</v>
      </c>
      <c r="C203" s="38">
        <v>8139.6</v>
      </c>
      <c r="D203" s="39" t="s">
        <v>229</v>
      </c>
      <c r="E203" s="40" t="s">
        <v>197</v>
      </c>
      <c r="F203" s="37"/>
    </row>
    <row r="204" spans="1:7" s="4" customFormat="1" x14ac:dyDescent="0.3">
      <c r="A204" s="34">
        <v>191</v>
      </c>
      <c r="B204" s="35">
        <v>45713</v>
      </c>
      <c r="C204" s="38">
        <v>13736.17</v>
      </c>
      <c r="D204" s="39" t="s">
        <v>74</v>
      </c>
      <c r="E204" s="40" t="s">
        <v>77</v>
      </c>
      <c r="F204" s="37"/>
    </row>
    <row r="205" spans="1:7" s="4" customFormat="1" x14ac:dyDescent="0.3">
      <c r="A205" s="34">
        <v>192</v>
      </c>
      <c r="B205" s="35">
        <v>45713</v>
      </c>
      <c r="C205" s="38">
        <v>13447</v>
      </c>
      <c r="D205" s="39" t="s">
        <v>255</v>
      </c>
      <c r="E205" s="40" t="s">
        <v>198</v>
      </c>
      <c r="F205" s="88"/>
      <c r="G205" s="89"/>
    </row>
    <row r="206" spans="1:7" s="4" customFormat="1" x14ac:dyDescent="0.3">
      <c r="A206" s="34">
        <v>193</v>
      </c>
      <c r="B206" s="35">
        <v>45713</v>
      </c>
      <c r="C206" s="38">
        <v>501</v>
      </c>
      <c r="D206" s="39" t="s">
        <v>214</v>
      </c>
      <c r="E206" s="40" t="s">
        <v>138</v>
      </c>
      <c r="F206" s="88"/>
      <c r="G206" s="89"/>
    </row>
    <row r="207" spans="1:7" s="4" customFormat="1" x14ac:dyDescent="0.3">
      <c r="A207" s="34">
        <v>194</v>
      </c>
      <c r="B207" s="35">
        <v>45713</v>
      </c>
      <c r="C207" s="38">
        <f>2040.48+3732.16</f>
        <v>5772.6399999999994</v>
      </c>
      <c r="D207" s="39" t="s">
        <v>120</v>
      </c>
      <c r="E207" s="40" t="s">
        <v>87</v>
      </c>
      <c r="F207" s="88"/>
      <c r="G207" s="89"/>
    </row>
    <row r="208" spans="1:7" s="4" customFormat="1" x14ac:dyDescent="0.3">
      <c r="A208" s="34">
        <v>195</v>
      </c>
      <c r="B208" s="35">
        <v>45713</v>
      </c>
      <c r="C208" s="38">
        <v>439.22</v>
      </c>
      <c r="D208" s="39" t="s">
        <v>256</v>
      </c>
      <c r="E208" s="40" t="s">
        <v>77</v>
      </c>
      <c r="F208" s="37"/>
    </row>
    <row r="209" spans="1:6" s="4" customFormat="1" x14ac:dyDescent="0.3">
      <c r="A209" s="34">
        <v>196</v>
      </c>
      <c r="B209" s="35">
        <v>45713</v>
      </c>
      <c r="C209" s="84">
        <v>600</v>
      </c>
      <c r="D209" s="85" t="s">
        <v>322</v>
      </c>
      <c r="E209" s="85" t="s">
        <v>310</v>
      </c>
      <c r="F209" s="88" t="s">
        <v>80</v>
      </c>
    </row>
    <row r="210" spans="1:6" s="4" customFormat="1" x14ac:dyDescent="0.3">
      <c r="A210" s="34">
        <v>197</v>
      </c>
      <c r="B210" s="35">
        <v>45714</v>
      </c>
      <c r="C210" s="38">
        <v>2190</v>
      </c>
      <c r="D210" s="39" t="s">
        <v>118</v>
      </c>
      <c r="E210" s="40" t="s">
        <v>18</v>
      </c>
      <c r="F210" s="37"/>
    </row>
    <row r="211" spans="1:6" s="4" customFormat="1" x14ac:dyDescent="0.3">
      <c r="A211" s="34">
        <v>198</v>
      </c>
      <c r="B211" s="35">
        <v>45714</v>
      </c>
      <c r="C211" s="38">
        <v>119</v>
      </c>
      <c r="D211" s="39" t="s">
        <v>30</v>
      </c>
      <c r="E211" s="40" t="s">
        <v>18</v>
      </c>
      <c r="F211" s="37"/>
    </row>
    <row r="212" spans="1:6" s="4" customFormat="1" x14ac:dyDescent="0.3">
      <c r="A212" s="34">
        <v>199</v>
      </c>
      <c r="B212" s="35">
        <v>45714</v>
      </c>
      <c r="C212" s="38">
        <v>4641</v>
      </c>
      <c r="D212" s="39" t="s">
        <v>218</v>
      </c>
      <c r="E212" s="40" t="s">
        <v>183</v>
      </c>
      <c r="F212" s="37"/>
    </row>
    <row r="213" spans="1:6" s="4" customFormat="1" x14ac:dyDescent="0.3">
      <c r="A213" s="34">
        <v>200</v>
      </c>
      <c r="B213" s="35">
        <v>45714</v>
      </c>
      <c r="C213" s="38">
        <f>2878.22+7848.97</f>
        <v>10727.19</v>
      </c>
      <c r="D213" s="39" t="s">
        <v>29</v>
      </c>
      <c r="E213" s="40" t="s">
        <v>199</v>
      </c>
      <c r="F213" s="37"/>
    </row>
    <row r="214" spans="1:6" s="4" customFormat="1" x14ac:dyDescent="0.3">
      <c r="A214" s="34">
        <v>201</v>
      </c>
      <c r="B214" s="35">
        <v>45714</v>
      </c>
      <c r="C214" s="38">
        <f>9900.8+0.8</f>
        <v>9901.5999999999985</v>
      </c>
      <c r="D214" s="39" t="s">
        <v>257</v>
      </c>
      <c r="E214" s="40" t="s">
        <v>200</v>
      </c>
      <c r="F214" s="37"/>
    </row>
    <row r="215" spans="1:6" s="4" customFormat="1" x14ac:dyDescent="0.3">
      <c r="A215" s="34">
        <v>202</v>
      </c>
      <c r="B215" s="35">
        <v>45714</v>
      </c>
      <c r="C215" s="38">
        <f>11946529.76-3942354.82-3942354.82</f>
        <v>4061820.1199999996</v>
      </c>
      <c r="D215" s="39" t="s">
        <v>27</v>
      </c>
      <c r="E215" s="40" t="s">
        <v>201</v>
      </c>
      <c r="F215" s="37"/>
    </row>
    <row r="216" spans="1:6" s="4" customFormat="1" x14ac:dyDescent="0.3">
      <c r="A216" s="34">
        <v>203</v>
      </c>
      <c r="B216" s="35">
        <v>45714</v>
      </c>
      <c r="C216" s="82">
        <f>5.039*480</f>
        <v>2418.7199999999998</v>
      </c>
      <c r="D216" s="39" t="s">
        <v>258</v>
      </c>
      <c r="E216" s="40" t="s">
        <v>359</v>
      </c>
      <c r="F216" s="37"/>
    </row>
    <row r="217" spans="1:6" s="4" customFormat="1" x14ac:dyDescent="0.3">
      <c r="A217" s="34">
        <v>204</v>
      </c>
      <c r="B217" s="35">
        <v>45715</v>
      </c>
      <c r="C217" s="38">
        <f>711.14+355.57+711.14</f>
        <v>1777.85</v>
      </c>
      <c r="D217" s="39" t="s">
        <v>16</v>
      </c>
      <c r="E217" s="40" t="s">
        <v>104</v>
      </c>
      <c r="F217" s="37"/>
    </row>
    <row r="218" spans="1:6" s="4" customFormat="1" x14ac:dyDescent="0.3">
      <c r="A218" s="34">
        <v>205</v>
      </c>
      <c r="B218" s="35">
        <v>45715</v>
      </c>
      <c r="C218" s="38">
        <v>73397.820000000007</v>
      </c>
      <c r="D218" s="39" t="s">
        <v>259</v>
      </c>
      <c r="E218" s="40" t="s">
        <v>19</v>
      </c>
      <c r="F218" s="88"/>
    </row>
    <row r="219" spans="1:6" s="4" customFormat="1" x14ac:dyDescent="0.3">
      <c r="A219" s="34">
        <v>206</v>
      </c>
      <c r="B219" s="35">
        <v>45715</v>
      </c>
      <c r="C219" s="38">
        <v>12461</v>
      </c>
      <c r="D219" s="39" t="s">
        <v>99</v>
      </c>
      <c r="E219" s="40" t="s">
        <v>202</v>
      </c>
      <c r="F219" s="88"/>
    </row>
    <row r="220" spans="1:6" s="4" customFormat="1" x14ac:dyDescent="0.3">
      <c r="A220" s="34">
        <v>207</v>
      </c>
      <c r="B220" s="35">
        <v>45715</v>
      </c>
      <c r="C220" s="38">
        <f>120-59.99</f>
        <v>60.01</v>
      </c>
      <c r="D220" s="39" t="s">
        <v>237</v>
      </c>
      <c r="E220" s="40" t="s">
        <v>203</v>
      </c>
      <c r="F220" s="88"/>
    </row>
    <row r="221" spans="1:6" s="4" customFormat="1" x14ac:dyDescent="0.3">
      <c r="A221" s="34">
        <v>208</v>
      </c>
      <c r="B221" s="35">
        <v>45715</v>
      </c>
      <c r="C221" s="38">
        <v>8478.75</v>
      </c>
      <c r="D221" s="39" t="s">
        <v>260</v>
      </c>
      <c r="E221" s="40" t="s">
        <v>23</v>
      </c>
      <c r="F221" s="88"/>
    </row>
    <row r="222" spans="1:6" s="4" customFormat="1" x14ac:dyDescent="0.3">
      <c r="A222" s="34">
        <v>209</v>
      </c>
      <c r="B222" s="35">
        <v>45715</v>
      </c>
      <c r="C222" s="38">
        <f>317254+1097846.4+136101.97+559805.75+352606.96-213593.1+0-213593.1+0</f>
        <v>2036428.88</v>
      </c>
      <c r="D222" s="39" t="s">
        <v>33</v>
      </c>
      <c r="E222" s="40" t="s">
        <v>369</v>
      </c>
      <c r="F222" s="88"/>
    </row>
    <row r="223" spans="1:6" s="4" customFormat="1" x14ac:dyDescent="0.3">
      <c r="A223" s="34">
        <v>210</v>
      </c>
      <c r="B223" s="35">
        <v>45715</v>
      </c>
      <c r="C223" s="38">
        <f>3137.54+12934.13</f>
        <v>16071.669999999998</v>
      </c>
      <c r="D223" s="39" t="s">
        <v>368</v>
      </c>
      <c r="E223" s="40" t="s">
        <v>25</v>
      </c>
      <c r="F223" s="88"/>
    </row>
    <row r="224" spans="1:6" s="4" customFormat="1" x14ac:dyDescent="0.3">
      <c r="A224" s="34">
        <v>211</v>
      </c>
      <c r="B224" s="35">
        <v>45715</v>
      </c>
      <c r="C224" s="84">
        <v>325</v>
      </c>
      <c r="D224" s="85" t="s">
        <v>323</v>
      </c>
      <c r="E224" s="85" t="s">
        <v>324</v>
      </c>
      <c r="F224" s="88" t="s">
        <v>80</v>
      </c>
    </row>
    <row r="225" spans="1:6" s="4" customFormat="1" x14ac:dyDescent="0.3">
      <c r="A225" s="34">
        <v>212</v>
      </c>
      <c r="B225" s="35">
        <v>45715</v>
      </c>
      <c r="C225" s="84">
        <v>1330</v>
      </c>
      <c r="D225" s="85" t="s">
        <v>325</v>
      </c>
      <c r="E225" s="85" t="s">
        <v>18</v>
      </c>
      <c r="F225" s="88" t="s">
        <v>80</v>
      </c>
    </row>
    <row r="226" spans="1:6" s="4" customFormat="1" x14ac:dyDescent="0.3">
      <c r="A226" s="34">
        <v>213</v>
      </c>
      <c r="B226" s="35">
        <v>45715</v>
      </c>
      <c r="C226" s="84">
        <v>263.97000000000003</v>
      </c>
      <c r="D226" s="100" t="s">
        <v>326</v>
      </c>
      <c r="E226" s="85" t="s">
        <v>327</v>
      </c>
      <c r="F226" s="88" t="s">
        <v>80</v>
      </c>
    </row>
    <row r="227" spans="1:6" s="4" customFormat="1" x14ac:dyDescent="0.3">
      <c r="A227" s="34">
        <v>214</v>
      </c>
      <c r="B227" s="35">
        <v>45716</v>
      </c>
      <c r="C227" s="84">
        <v>84.79</v>
      </c>
      <c r="D227" s="85" t="s">
        <v>328</v>
      </c>
      <c r="E227" s="85" t="s">
        <v>308</v>
      </c>
      <c r="F227" s="88" t="s">
        <v>80</v>
      </c>
    </row>
    <row r="228" spans="1:6" s="4" customFormat="1" x14ac:dyDescent="0.3">
      <c r="A228" s="34">
        <v>215</v>
      </c>
      <c r="B228" s="35">
        <v>45716</v>
      </c>
      <c r="C228" s="84">
        <v>424</v>
      </c>
      <c r="D228" s="85" t="s">
        <v>329</v>
      </c>
      <c r="E228" s="85" t="s">
        <v>330</v>
      </c>
      <c r="F228" s="88" t="s">
        <v>80</v>
      </c>
    </row>
    <row r="229" spans="1:6" s="4" customFormat="1" x14ac:dyDescent="0.3">
      <c r="A229" s="34">
        <v>216</v>
      </c>
      <c r="B229" s="35">
        <v>45716</v>
      </c>
      <c r="C229" s="84">
        <v>2022.99</v>
      </c>
      <c r="D229" s="85" t="s">
        <v>331</v>
      </c>
      <c r="E229" s="85" t="s">
        <v>292</v>
      </c>
      <c r="F229" s="88" t="s">
        <v>80</v>
      </c>
    </row>
    <row r="230" spans="1:6" s="4" customFormat="1" x14ac:dyDescent="0.3">
      <c r="A230" s="34">
        <v>217</v>
      </c>
      <c r="B230" s="35">
        <v>45716</v>
      </c>
      <c r="C230" s="84">
        <v>700</v>
      </c>
      <c r="D230" s="85" t="s">
        <v>332</v>
      </c>
      <c r="E230" s="85" t="s">
        <v>308</v>
      </c>
      <c r="F230" s="88" t="s">
        <v>80</v>
      </c>
    </row>
    <row r="231" spans="1:6" s="4" customFormat="1" x14ac:dyDescent="0.3">
      <c r="A231" s="34">
        <v>218</v>
      </c>
      <c r="B231" s="35">
        <v>45716</v>
      </c>
      <c r="C231" s="38">
        <f>(744689.75+25714.29+242074.56+184720.25+13411.3)-744689.75</f>
        <v>465920.40000000014</v>
      </c>
      <c r="D231" s="39" t="s">
        <v>79</v>
      </c>
      <c r="E231" s="40" t="s">
        <v>361</v>
      </c>
      <c r="F231" s="37"/>
    </row>
    <row r="232" spans="1:6" s="4" customFormat="1" x14ac:dyDescent="0.3">
      <c r="A232" s="34">
        <v>219</v>
      </c>
      <c r="B232" s="35">
        <v>45716</v>
      </c>
      <c r="C232" s="38">
        <v>2783.64</v>
      </c>
      <c r="D232" s="39" t="s">
        <v>116</v>
      </c>
      <c r="E232" s="40" t="s">
        <v>204</v>
      </c>
      <c r="F232" s="37"/>
    </row>
    <row r="233" spans="1:6" s="4" customFormat="1" x14ac:dyDescent="0.3">
      <c r="A233" s="34">
        <v>220</v>
      </c>
      <c r="B233" s="35">
        <v>45716</v>
      </c>
      <c r="C233" s="38">
        <v>7603.58</v>
      </c>
      <c r="D233" s="39" t="s">
        <v>76</v>
      </c>
      <c r="E233" s="40" t="s">
        <v>64</v>
      </c>
      <c r="F233" s="37"/>
    </row>
    <row r="234" spans="1:6" s="4" customFormat="1" x14ac:dyDescent="0.3">
      <c r="A234" s="34">
        <v>221</v>
      </c>
      <c r="B234" s="35">
        <v>45716</v>
      </c>
      <c r="C234" s="38">
        <v>440</v>
      </c>
      <c r="D234" s="39" t="s">
        <v>261</v>
      </c>
      <c r="E234" s="40" t="s">
        <v>18</v>
      </c>
      <c r="F234" s="37"/>
    </row>
    <row r="235" spans="1:6" s="4" customFormat="1" x14ac:dyDescent="0.3">
      <c r="A235" s="34">
        <v>222</v>
      </c>
      <c r="B235" s="35">
        <v>45716</v>
      </c>
      <c r="C235" s="38">
        <v>109.41</v>
      </c>
      <c r="D235" s="39" t="s">
        <v>262</v>
      </c>
      <c r="E235" s="40" t="s">
        <v>18</v>
      </c>
      <c r="F235" s="37"/>
    </row>
    <row r="236" spans="1:6" s="4" customFormat="1" x14ac:dyDescent="0.3">
      <c r="A236" s="34">
        <v>223</v>
      </c>
      <c r="B236" s="35">
        <v>45716</v>
      </c>
      <c r="C236" s="38">
        <v>451.01</v>
      </c>
      <c r="D236" s="39" t="s">
        <v>63</v>
      </c>
      <c r="E236" s="40" t="s">
        <v>18</v>
      </c>
      <c r="F236" s="37"/>
    </row>
    <row r="237" spans="1:6" s="4" customFormat="1" x14ac:dyDescent="0.3">
      <c r="A237" s="34">
        <v>224</v>
      </c>
      <c r="B237" s="35">
        <v>45716</v>
      </c>
      <c r="C237" s="38">
        <v>735985.02</v>
      </c>
      <c r="D237" s="39" t="s">
        <v>33</v>
      </c>
      <c r="E237" s="40" t="s">
        <v>267</v>
      </c>
      <c r="F237" s="37"/>
    </row>
    <row r="238" spans="1:6" s="4" customFormat="1" x14ac:dyDescent="0.3">
      <c r="A238" s="34">
        <v>225</v>
      </c>
      <c r="B238" s="35">
        <v>45716</v>
      </c>
      <c r="C238" s="38">
        <v>2320.5</v>
      </c>
      <c r="D238" s="39" t="s">
        <v>58</v>
      </c>
      <c r="E238" s="40" t="s">
        <v>183</v>
      </c>
      <c r="F238" s="37"/>
    </row>
    <row r="239" spans="1:6" s="4" customFormat="1" x14ac:dyDescent="0.3">
      <c r="A239" s="34">
        <v>226</v>
      </c>
      <c r="B239" s="35">
        <v>45716</v>
      </c>
      <c r="C239" s="38">
        <v>4474.3999999999996</v>
      </c>
      <c r="D239" s="39" t="s">
        <v>222</v>
      </c>
      <c r="E239" s="40" t="s">
        <v>123</v>
      </c>
      <c r="F239" s="37"/>
    </row>
    <row r="240" spans="1:6" s="4" customFormat="1" x14ac:dyDescent="0.3">
      <c r="A240" s="34">
        <v>227</v>
      </c>
      <c r="B240" s="35">
        <v>45716</v>
      </c>
      <c r="C240" s="38">
        <v>1051.3499999999999</v>
      </c>
      <c r="D240" s="39" t="s">
        <v>30</v>
      </c>
      <c r="E240" s="40" t="s">
        <v>18</v>
      </c>
      <c r="F240" s="37"/>
    </row>
    <row r="241" spans="1:8" s="4" customFormat="1" x14ac:dyDescent="0.3">
      <c r="A241" s="34">
        <v>228</v>
      </c>
      <c r="B241" s="35">
        <v>45716</v>
      </c>
      <c r="C241" s="38">
        <v>61463.5</v>
      </c>
      <c r="D241" s="39" t="s">
        <v>254</v>
      </c>
      <c r="E241" s="40" t="s">
        <v>205</v>
      </c>
      <c r="F241" s="37"/>
    </row>
    <row r="242" spans="1:8" s="4" customFormat="1" x14ac:dyDescent="0.3">
      <c r="A242" s="34">
        <v>229</v>
      </c>
      <c r="B242" s="35">
        <v>45716</v>
      </c>
      <c r="C242" s="38">
        <v>70959.960000000006</v>
      </c>
      <c r="D242" s="39" t="s">
        <v>263</v>
      </c>
      <c r="E242" s="40" t="s">
        <v>206</v>
      </c>
      <c r="F242" s="37"/>
    </row>
    <row r="243" spans="1:8" s="4" customFormat="1" x14ac:dyDescent="0.3">
      <c r="A243" s="34">
        <v>230</v>
      </c>
      <c r="B243" s="35">
        <v>45716</v>
      </c>
      <c r="C243" s="38">
        <v>52400.77</v>
      </c>
      <c r="D243" s="39" t="s">
        <v>264</v>
      </c>
      <c r="E243" s="40" t="s">
        <v>207</v>
      </c>
      <c r="F243" s="37"/>
    </row>
    <row r="244" spans="1:8" s="4" customFormat="1" x14ac:dyDescent="0.3">
      <c r="A244" s="34">
        <v>231</v>
      </c>
      <c r="B244" s="35">
        <v>45716</v>
      </c>
      <c r="C244" s="38">
        <v>6949.81</v>
      </c>
      <c r="D244" s="39" t="s">
        <v>76</v>
      </c>
      <c r="E244" s="40" t="s">
        <v>208</v>
      </c>
      <c r="F244" s="37"/>
    </row>
    <row r="245" spans="1:8" s="4" customFormat="1" x14ac:dyDescent="0.3">
      <c r="A245" s="34">
        <v>232</v>
      </c>
      <c r="B245" s="35">
        <v>45716</v>
      </c>
      <c r="C245" s="38">
        <v>431.55</v>
      </c>
      <c r="D245" s="39" t="s">
        <v>265</v>
      </c>
      <c r="E245" s="40" t="s">
        <v>77</v>
      </c>
      <c r="F245" s="37"/>
    </row>
    <row r="246" spans="1:8" s="4" customFormat="1" x14ac:dyDescent="0.3">
      <c r="A246" s="34">
        <v>233</v>
      </c>
      <c r="B246" s="35">
        <v>45716</v>
      </c>
      <c r="C246" s="38">
        <v>3004.3</v>
      </c>
      <c r="D246" s="39" t="s">
        <v>266</v>
      </c>
      <c r="E246" s="40" t="s">
        <v>77</v>
      </c>
      <c r="F246" s="37"/>
    </row>
    <row r="247" spans="1:8" customFormat="1" ht="15" customHeight="1" thickBot="1" x14ac:dyDescent="0.35">
      <c r="A247" s="95"/>
      <c r="B247" s="87" t="s">
        <v>11</v>
      </c>
      <c r="C247" s="45">
        <f>SUM(C14:C246)</f>
        <v>43711523.43999999</v>
      </c>
      <c r="D247" s="11"/>
      <c r="E247" s="11"/>
      <c r="F247" s="11"/>
      <c r="G247" s="11"/>
      <c r="H247" s="11"/>
    </row>
    <row r="248" spans="1:8" customFormat="1" ht="15" customHeight="1" x14ac:dyDescent="0.3">
      <c r="A248" s="34"/>
      <c r="B248" s="90"/>
      <c r="C248" s="42"/>
      <c r="D248" s="43"/>
      <c r="E248" s="43"/>
      <c r="F248" s="11"/>
      <c r="G248" s="11"/>
      <c r="H248" s="11"/>
    </row>
    <row r="249" spans="1:8" customFormat="1" ht="15" customHeight="1" x14ac:dyDescent="0.3">
      <c r="A249" s="34">
        <v>1</v>
      </c>
      <c r="B249" s="35">
        <v>45692</v>
      </c>
      <c r="C249" s="38">
        <v>83.3</v>
      </c>
      <c r="D249" s="39" t="s">
        <v>131</v>
      </c>
      <c r="E249" s="40" t="s">
        <v>337</v>
      </c>
      <c r="F249" s="11"/>
      <c r="G249" s="11"/>
      <c r="H249" s="11"/>
    </row>
    <row r="250" spans="1:8" customFormat="1" ht="15" customHeight="1" x14ac:dyDescent="0.3">
      <c r="A250" s="34">
        <v>2</v>
      </c>
      <c r="B250" s="35">
        <v>45692</v>
      </c>
      <c r="C250" s="38">
        <v>325</v>
      </c>
      <c r="D250" s="39" t="s">
        <v>93</v>
      </c>
      <c r="E250" s="40" t="s">
        <v>338</v>
      </c>
      <c r="F250" s="11"/>
      <c r="G250" s="11"/>
      <c r="H250" s="11"/>
    </row>
    <row r="251" spans="1:8" customFormat="1" ht="15" customHeight="1" x14ac:dyDescent="0.3">
      <c r="A251" s="34">
        <v>3</v>
      </c>
      <c r="B251" s="35">
        <v>45694</v>
      </c>
      <c r="C251" s="38">
        <v>35</v>
      </c>
      <c r="D251" s="39" t="s">
        <v>70</v>
      </c>
      <c r="E251" s="40" t="s">
        <v>339</v>
      </c>
      <c r="F251" s="11"/>
      <c r="G251" s="11"/>
      <c r="H251" s="11"/>
    </row>
    <row r="252" spans="1:8" customFormat="1" ht="15" customHeight="1" x14ac:dyDescent="0.3">
      <c r="A252" s="34">
        <v>4</v>
      </c>
      <c r="B252" s="35">
        <v>45698</v>
      </c>
      <c r="C252" s="38">
        <v>428.85</v>
      </c>
      <c r="D252" s="39" t="s">
        <v>333</v>
      </c>
      <c r="E252" s="40" t="s">
        <v>340</v>
      </c>
      <c r="F252" s="11"/>
      <c r="G252" s="11"/>
      <c r="H252" s="11"/>
    </row>
    <row r="253" spans="1:8" customFormat="1" ht="15" customHeight="1" x14ac:dyDescent="0.3">
      <c r="A253" s="34">
        <v>5</v>
      </c>
      <c r="B253" s="35">
        <v>45701</v>
      </c>
      <c r="C253" s="38">
        <v>83.3</v>
      </c>
      <c r="D253" s="39" t="s">
        <v>131</v>
      </c>
      <c r="E253" s="40" t="s">
        <v>347</v>
      </c>
      <c r="F253" s="11"/>
      <c r="G253" s="11"/>
      <c r="H253" s="11"/>
    </row>
    <row r="254" spans="1:8" customFormat="1" ht="15" customHeight="1" x14ac:dyDescent="0.3">
      <c r="A254" s="34">
        <v>6</v>
      </c>
      <c r="B254" s="35">
        <v>45701</v>
      </c>
      <c r="C254" s="38">
        <v>300</v>
      </c>
      <c r="D254" s="39" t="s">
        <v>334</v>
      </c>
      <c r="E254" s="40" t="s">
        <v>341</v>
      </c>
      <c r="F254" s="11"/>
      <c r="G254" s="11"/>
      <c r="H254" s="11"/>
    </row>
    <row r="255" spans="1:8" customFormat="1" ht="15" customHeight="1" x14ac:dyDescent="0.3">
      <c r="A255" s="34">
        <v>7</v>
      </c>
      <c r="B255" s="35">
        <v>45701</v>
      </c>
      <c r="C255" s="38">
        <v>125</v>
      </c>
      <c r="D255" s="39" t="s">
        <v>70</v>
      </c>
      <c r="E255" s="40" t="s">
        <v>342</v>
      </c>
      <c r="F255" s="11"/>
      <c r="G255" s="11"/>
      <c r="H255" s="11"/>
    </row>
    <row r="256" spans="1:8" customFormat="1" ht="15" customHeight="1" x14ac:dyDescent="0.3">
      <c r="A256" s="34">
        <v>8</v>
      </c>
      <c r="B256" s="35">
        <v>45706</v>
      </c>
      <c r="C256" s="38">
        <v>65450</v>
      </c>
      <c r="D256" s="39" t="s">
        <v>335</v>
      </c>
      <c r="E256" s="40" t="s">
        <v>343</v>
      </c>
      <c r="F256" s="11"/>
      <c r="G256" s="11"/>
      <c r="H256" s="11"/>
    </row>
    <row r="257" spans="1:8" customFormat="1" ht="15" customHeight="1" x14ac:dyDescent="0.3">
      <c r="A257" s="34">
        <v>9</v>
      </c>
      <c r="B257" s="35">
        <v>45709</v>
      </c>
      <c r="C257" s="38">
        <v>5918.4</v>
      </c>
      <c r="D257" s="39" t="s">
        <v>99</v>
      </c>
      <c r="E257" s="40" t="s">
        <v>344</v>
      </c>
      <c r="F257" s="11"/>
      <c r="G257" s="11"/>
      <c r="H257" s="11"/>
    </row>
    <row r="258" spans="1:8" customFormat="1" ht="15" customHeight="1" x14ac:dyDescent="0.3">
      <c r="A258" s="34">
        <v>10</v>
      </c>
      <c r="B258" s="35">
        <v>45709</v>
      </c>
      <c r="C258" s="38">
        <v>1997.89</v>
      </c>
      <c r="D258" s="39" t="s">
        <v>333</v>
      </c>
      <c r="E258" s="40" t="s">
        <v>345</v>
      </c>
      <c r="F258" s="11"/>
      <c r="G258" s="11"/>
      <c r="H258" s="11"/>
    </row>
    <row r="259" spans="1:8" customFormat="1" ht="15" customHeight="1" x14ac:dyDescent="0.3">
      <c r="A259" s="34">
        <v>11</v>
      </c>
      <c r="B259" s="35">
        <v>45712</v>
      </c>
      <c r="C259" s="38">
        <v>485.67</v>
      </c>
      <c r="D259" s="39" t="s">
        <v>336</v>
      </c>
      <c r="E259" s="40" t="s">
        <v>346</v>
      </c>
      <c r="F259" s="11"/>
      <c r="G259" s="11"/>
      <c r="H259" s="11"/>
    </row>
    <row r="260" spans="1:8" customFormat="1" ht="13.5" customHeight="1" thickBot="1" x14ac:dyDescent="0.35">
      <c r="A260" s="102"/>
      <c r="B260" s="103" t="s">
        <v>11</v>
      </c>
      <c r="C260" s="104">
        <f>SUM(C249:C259)</f>
        <v>75232.409999999989</v>
      </c>
      <c r="D260" s="105"/>
      <c r="E260" s="106"/>
      <c r="F260" s="11"/>
      <c r="G260" s="11"/>
      <c r="H260" s="11"/>
    </row>
    <row r="261" spans="1:8" customFormat="1" ht="15" customHeight="1" thickBot="1" x14ac:dyDescent="0.35">
      <c r="A261" s="133" t="s">
        <v>34</v>
      </c>
      <c r="B261" s="134"/>
      <c r="C261" s="44">
        <f>C11+C247+C260</f>
        <v>48900969.919999987</v>
      </c>
      <c r="D261" s="3"/>
      <c r="E261" s="3"/>
      <c r="F261" s="11"/>
      <c r="G261" s="11"/>
      <c r="H261" s="11"/>
    </row>
    <row r="262" spans="1:8" customFormat="1" ht="15" customHeight="1" x14ac:dyDescent="0.3">
      <c r="A262" s="11"/>
      <c r="B262" s="2"/>
      <c r="C262" s="3"/>
      <c r="D262" s="11"/>
      <c r="E262" s="11"/>
      <c r="F262" s="11"/>
      <c r="G262" s="11"/>
      <c r="H262" s="11"/>
    </row>
  </sheetData>
  <mergeCells count="3">
    <mergeCell ref="B5:E5"/>
    <mergeCell ref="B9:E9"/>
    <mergeCell ref="A261:B261"/>
  </mergeCells>
  <pageMargins left="0.11811023622047245" right="0.11811023622047245" top="0.35433070866141736" bottom="0.35433070866141736" header="0.31496062992125984" footer="0.31496062992125984"/>
  <pageSetup paperSize="9" scale="90" orientation="landscape" horizontalDpi="0" verticalDpi="0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43FB8-51C7-41C1-BE58-00FF7F0B67FE}">
  <dimension ref="A1:L18"/>
  <sheetViews>
    <sheetView workbookViewId="0">
      <selection activeCell="D21" sqref="D21"/>
    </sheetView>
  </sheetViews>
  <sheetFormatPr defaultRowHeight="15.6" x14ac:dyDescent="0.3"/>
  <cols>
    <col min="1" max="1" width="10.109375" style="11" bestFit="1" customWidth="1"/>
    <col min="2" max="2" width="27" style="11" customWidth="1"/>
    <col min="3" max="3" width="17.44140625" style="11" customWidth="1"/>
    <col min="4" max="4" width="76.5546875" style="11" customWidth="1"/>
    <col min="5" max="11" width="9.109375" style="11"/>
    <col min="12" max="12" width="9.109375" style="71"/>
    <col min="13" max="256" width="9.109375" style="11"/>
    <col min="257" max="257" width="10.109375" style="11" bestFit="1" customWidth="1"/>
    <col min="258" max="258" width="14.5546875" style="11" customWidth="1"/>
    <col min="259" max="259" width="17.44140625" style="11" customWidth="1"/>
    <col min="260" max="260" width="60.6640625" style="11" customWidth="1"/>
    <col min="261" max="512" width="9.109375" style="11"/>
    <col min="513" max="513" width="10.109375" style="11" bestFit="1" customWidth="1"/>
    <col min="514" max="514" width="14.5546875" style="11" customWidth="1"/>
    <col min="515" max="515" width="17.44140625" style="11" customWidth="1"/>
    <col min="516" max="516" width="60.6640625" style="11" customWidth="1"/>
    <col min="517" max="768" width="9.109375" style="11"/>
    <col min="769" max="769" width="10.109375" style="11" bestFit="1" customWidth="1"/>
    <col min="770" max="770" width="14.5546875" style="11" customWidth="1"/>
    <col min="771" max="771" width="17.44140625" style="11" customWidth="1"/>
    <col min="772" max="772" width="60.6640625" style="11" customWidth="1"/>
    <col min="773" max="1024" width="9.109375" style="11"/>
    <col min="1025" max="1025" width="10.109375" style="11" bestFit="1" customWidth="1"/>
    <col min="1026" max="1026" width="14.5546875" style="11" customWidth="1"/>
    <col min="1027" max="1027" width="17.44140625" style="11" customWidth="1"/>
    <col min="1028" max="1028" width="60.6640625" style="11" customWidth="1"/>
    <col min="1029" max="1280" width="9.109375" style="11"/>
    <col min="1281" max="1281" width="10.109375" style="11" bestFit="1" customWidth="1"/>
    <col min="1282" max="1282" width="14.5546875" style="11" customWidth="1"/>
    <col min="1283" max="1283" width="17.44140625" style="11" customWidth="1"/>
    <col min="1284" max="1284" width="60.6640625" style="11" customWidth="1"/>
    <col min="1285" max="1536" width="9.109375" style="11"/>
    <col min="1537" max="1537" width="10.109375" style="11" bestFit="1" customWidth="1"/>
    <col min="1538" max="1538" width="14.5546875" style="11" customWidth="1"/>
    <col min="1539" max="1539" width="17.44140625" style="11" customWidth="1"/>
    <col min="1540" max="1540" width="60.6640625" style="11" customWidth="1"/>
    <col min="1541" max="1792" width="9.109375" style="11"/>
    <col min="1793" max="1793" width="10.109375" style="11" bestFit="1" customWidth="1"/>
    <col min="1794" max="1794" width="14.5546875" style="11" customWidth="1"/>
    <col min="1795" max="1795" width="17.44140625" style="11" customWidth="1"/>
    <col min="1796" max="1796" width="60.6640625" style="11" customWidth="1"/>
    <col min="1797" max="2048" width="9.109375" style="11"/>
    <col min="2049" max="2049" width="10.109375" style="11" bestFit="1" customWidth="1"/>
    <col min="2050" max="2050" width="14.5546875" style="11" customWidth="1"/>
    <col min="2051" max="2051" width="17.44140625" style="11" customWidth="1"/>
    <col min="2052" max="2052" width="60.6640625" style="11" customWidth="1"/>
    <col min="2053" max="2304" width="9.109375" style="11"/>
    <col min="2305" max="2305" width="10.109375" style="11" bestFit="1" customWidth="1"/>
    <col min="2306" max="2306" width="14.5546875" style="11" customWidth="1"/>
    <col min="2307" max="2307" width="17.44140625" style="11" customWidth="1"/>
    <col min="2308" max="2308" width="60.6640625" style="11" customWidth="1"/>
    <col min="2309" max="2560" width="9.109375" style="11"/>
    <col min="2561" max="2561" width="10.109375" style="11" bestFit="1" customWidth="1"/>
    <col min="2562" max="2562" width="14.5546875" style="11" customWidth="1"/>
    <col min="2563" max="2563" width="17.44140625" style="11" customWidth="1"/>
    <col min="2564" max="2564" width="60.6640625" style="11" customWidth="1"/>
    <col min="2565" max="2816" width="9.109375" style="11"/>
    <col min="2817" max="2817" width="10.109375" style="11" bestFit="1" customWidth="1"/>
    <col min="2818" max="2818" width="14.5546875" style="11" customWidth="1"/>
    <col min="2819" max="2819" width="17.44140625" style="11" customWidth="1"/>
    <col min="2820" max="2820" width="60.6640625" style="11" customWidth="1"/>
    <col min="2821" max="3072" width="9.109375" style="11"/>
    <col min="3073" max="3073" width="10.109375" style="11" bestFit="1" customWidth="1"/>
    <col min="3074" max="3074" width="14.5546875" style="11" customWidth="1"/>
    <col min="3075" max="3075" width="17.44140625" style="11" customWidth="1"/>
    <col min="3076" max="3076" width="60.6640625" style="11" customWidth="1"/>
    <col min="3077" max="3328" width="9.109375" style="11"/>
    <col min="3329" max="3329" width="10.109375" style="11" bestFit="1" customWidth="1"/>
    <col min="3330" max="3330" width="14.5546875" style="11" customWidth="1"/>
    <col min="3331" max="3331" width="17.44140625" style="11" customWidth="1"/>
    <col min="3332" max="3332" width="60.6640625" style="11" customWidth="1"/>
    <col min="3333" max="3584" width="9.109375" style="11"/>
    <col min="3585" max="3585" width="10.109375" style="11" bestFit="1" customWidth="1"/>
    <col min="3586" max="3586" width="14.5546875" style="11" customWidth="1"/>
    <col min="3587" max="3587" width="17.44140625" style="11" customWidth="1"/>
    <col min="3588" max="3588" width="60.6640625" style="11" customWidth="1"/>
    <col min="3589" max="3840" width="9.109375" style="11"/>
    <col min="3841" max="3841" width="10.109375" style="11" bestFit="1" customWidth="1"/>
    <col min="3842" max="3842" width="14.5546875" style="11" customWidth="1"/>
    <col min="3843" max="3843" width="17.44140625" style="11" customWidth="1"/>
    <col min="3844" max="3844" width="60.6640625" style="11" customWidth="1"/>
    <col min="3845" max="4096" width="9.109375" style="11"/>
    <col min="4097" max="4097" width="10.109375" style="11" bestFit="1" customWidth="1"/>
    <col min="4098" max="4098" width="14.5546875" style="11" customWidth="1"/>
    <col min="4099" max="4099" width="17.44140625" style="11" customWidth="1"/>
    <col min="4100" max="4100" width="60.6640625" style="11" customWidth="1"/>
    <col min="4101" max="4352" width="9.109375" style="11"/>
    <col min="4353" max="4353" width="10.109375" style="11" bestFit="1" customWidth="1"/>
    <col min="4354" max="4354" width="14.5546875" style="11" customWidth="1"/>
    <col min="4355" max="4355" width="17.44140625" style="11" customWidth="1"/>
    <col min="4356" max="4356" width="60.6640625" style="11" customWidth="1"/>
    <col min="4357" max="4608" width="9.109375" style="11"/>
    <col min="4609" max="4609" width="10.109375" style="11" bestFit="1" customWidth="1"/>
    <col min="4610" max="4610" width="14.5546875" style="11" customWidth="1"/>
    <col min="4611" max="4611" width="17.44140625" style="11" customWidth="1"/>
    <col min="4612" max="4612" width="60.6640625" style="11" customWidth="1"/>
    <col min="4613" max="4864" width="9.109375" style="11"/>
    <col min="4865" max="4865" width="10.109375" style="11" bestFit="1" customWidth="1"/>
    <col min="4866" max="4866" width="14.5546875" style="11" customWidth="1"/>
    <col min="4867" max="4867" width="17.44140625" style="11" customWidth="1"/>
    <col min="4868" max="4868" width="60.6640625" style="11" customWidth="1"/>
    <col min="4869" max="5120" width="9.109375" style="11"/>
    <col min="5121" max="5121" width="10.109375" style="11" bestFit="1" customWidth="1"/>
    <col min="5122" max="5122" width="14.5546875" style="11" customWidth="1"/>
    <col min="5123" max="5123" width="17.44140625" style="11" customWidth="1"/>
    <col min="5124" max="5124" width="60.6640625" style="11" customWidth="1"/>
    <col min="5125" max="5376" width="9.109375" style="11"/>
    <col min="5377" max="5377" width="10.109375" style="11" bestFit="1" customWidth="1"/>
    <col min="5378" max="5378" width="14.5546875" style="11" customWidth="1"/>
    <col min="5379" max="5379" width="17.44140625" style="11" customWidth="1"/>
    <col min="5380" max="5380" width="60.6640625" style="11" customWidth="1"/>
    <col min="5381" max="5632" width="9.109375" style="11"/>
    <col min="5633" max="5633" width="10.109375" style="11" bestFit="1" customWidth="1"/>
    <col min="5634" max="5634" width="14.5546875" style="11" customWidth="1"/>
    <col min="5635" max="5635" width="17.44140625" style="11" customWidth="1"/>
    <col min="5636" max="5636" width="60.6640625" style="11" customWidth="1"/>
    <col min="5637" max="5888" width="9.109375" style="11"/>
    <col min="5889" max="5889" width="10.109375" style="11" bestFit="1" customWidth="1"/>
    <col min="5890" max="5890" width="14.5546875" style="11" customWidth="1"/>
    <col min="5891" max="5891" width="17.44140625" style="11" customWidth="1"/>
    <col min="5892" max="5892" width="60.6640625" style="11" customWidth="1"/>
    <col min="5893" max="6144" width="9.109375" style="11"/>
    <col min="6145" max="6145" width="10.109375" style="11" bestFit="1" customWidth="1"/>
    <col min="6146" max="6146" width="14.5546875" style="11" customWidth="1"/>
    <col min="6147" max="6147" width="17.44140625" style="11" customWidth="1"/>
    <col min="6148" max="6148" width="60.6640625" style="11" customWidth="1"/>
    <col min="6149" max="6400" width="9.109375" style="11"/>
    <col min="6401" max="6401" width="10.109375" style="11" bestFit="1" customWidth="1"/>
    <col min="6402" max="6402" width="14.5546875" style="11" customWidth="1"/>
    <col min="6403" max="6403" width="17.44140625" style="11" customWidth="1"/>
    <col min="6404" max="6404" width="60.6640625" style="11" customWidth="1"/>
    <col min="6405" max="6656" width="9.109375" style="11"/>
    <col min="6657" max="6657" width="10.109375" style="11" bestFit="1" customWidth="1"/>
    <col min="6658" max="6658" width="14.5546875" style="11" customWidth="1"/>
    <col min="6659" max="6659" width="17.44140625" style="11" customWidth="1"/>
    <col min="6660" max="6660" width="60.6640625" style="11" customWidth="1"/>
    <col min="6661" max="6912" width="9.109375" style="11"/>
    <col min="6913" max="6913" width="10.109375" style="11" bestFit="1" customWidth="1"/>
    <col min="6914" max="6914" width="14.5546875" style="11" customWidth="1"/>
    <col min="6915" max="6915" width="17.44140625" style="11" customWidth="1"/>
    <col min="6916" max="6916" width="60.6640625" style="11" customWidth="1"/>
    <col min="6917" max="7168" width="9.109375" style="11"/>
    <col min="7169" max="7169" width="10.109375" style="11" bestFit="1" customWidth="1"/>
    <col min="7170" max="7170" width="14.5546875" style="11" customWidth="1"/>
    <col min="7171" max="7171" width="17.44140625" style="11" customWidth="1"/>
    <col min="7172" max="7172" width="60.6640625" style="11" customWidth="1"/>
    <col min="7173" max="7424" width="9.109375" style="11"/>
    <col min="7425" max="7425" width="10.109375" style="11" bestFit="1" customWidth="1"/>
    <col min="7426" max="7426" width="14.5546875" style="11" customWidth="1"/>
    <col min="7427" max="7427" width="17.44140625" style="11" customWidth="1"/>
    <col min="7428" max="7428" width="60.6640625" style="11" customWidth="1"/>
    <col min="7429" max="7680" width="9.109375" style="11"/>
    <col min="7681" max="7681" width="10.109375" style="11" bestFit="1" customWidth="1"/>
    <col min="7682" max="7682" width="14.5546875" style="11" customWidth="1"/>
    <col min="7683" max="7683" width="17.44140625" style="11" customWidth="1"/>
    <col min="7684" max="7684" width="60.6640625" style="11" customWidth="1"/>
    <col min="7685" max="7936" width="9.109375" style="11"/>
    <col min="7937" max="7937" width="10.109375" style="11" bestFit="1" customWidth="1"/>
    <col min="7938" max="7938" width="14.5546875" style="11" customWidth="1"/>
    <col min="7939" max="7939" width="17.44140625" style="11" customWidth="1"/>
    <col min="7940" max="7940" width="60.6640625" style="11" customWidth="1"/>
    <col min="7941" max="8192" width="9.109375" style="11"/>
    <col min="8193" max="8193" width="10.109375" style="11" bestFit="1" customWidth="1"/>
    <col min="8194" max="8194" width="14.5546875" style="11" customWidth="1"/>
    <col min="8195" max="8195" width="17.44140625" style="11" customWidth="1"/>
    <col min="8196" max="8196" width="60.6640625" style="11" customWidth="1"/>
    <col min="8197" max="8448" width="9.109375" style="11"/>
    <col min="8449" max="8449" width="10.109375" style="11" bestFit="1" customWidth="1"/>
    <col min="8450" max="8450" width="14.5546875" style="11" customWidth="1"/>
    <col min="8451" max="8451" width="17.44140625" style="11" customWidth="1"/>
    <col min="8452" max="8452" width="60.6640625" style="11" customWidth="1"/>
    <col min="8453" max="8704" width="9.109375" style="11"/>
    <col min="8705" max="8705" width="10.109375" style="11" bestFit="1" customWidth="1"/>
    <col min="8706" max="8706" width="14.5546875" style="11" customWidth="1"/>
    <col min="8707" max="8707" width="17.44140625" style="11" customWidth="1"/>
    <col min="8708" max="8708" width="60.6640625" style="11" customWidth="1"/>
    <col min="8709" max="8960" width="9.109375" style="11"/>
    <col min="8961" max="8961" width="10.109375" style="11" bestFit="1" customWidth="1"/>
    <col min="8962" max="8962" width="14.5546875" style="11" customWidth="1"/>
    <col min="8963" max="8963" width="17.44140625" style="11" customWidth="1"/>
    <col min="8964" max="8964" width="60.6640625" style="11" customWidth="1"/>
    <col min="8965" max="9216" width="9.109375" style="11"/>
    <col min="9217" max="9217" width="10.109375" style="11" bestFit="1" customWidth="1"/>
    <col min="9218" max="9218" width="14.5546875" style="11" customWidth="1"/>
    <col min="9219" max="9219" width="17.44140625" style="11" customWidth="1"/>
    <col min="9220" max="9220" width="60.6640625" style="11" customWidth="1"/>
    <col min="9221" max="9472" width="9.109375" style="11"/>
    <col min="9473" max="9473" width="10.109375" style="11" bestFit="1" customWidth="1"/>
    <col min="9474" max="9474" width="14.5546875" style="11" customWidth="1"/>
    <col min="9475" max="9475" width="17.44140625" style="11" customWidth="1"/>
    <col min="9476" max="9476" width="60.6640625" style="11" customWidth="1"/>
    <col min="9477" max="9728" width="9.109375" style="11"/>
    <col min="9729" max="9729" width="10.109375" style="11" bestFit="1" customWidth="1"/>
    <col min="9730" max="9730" width="14.5546875" style="11" customWidth="1"/>
    <col min="9731" max="9731" width="17.44140625" style="11" customWidth="1"/>
    <col min="9732" max="9732" width="60.6640625" style="11" customWidth="1"/>
    <col min="9733" max="9984" width="9.109375" style="11"/>
    <col min="9985" max="9985" width="10.109375" style="11" bestFit="1" customWidth="1"/>
    <col min="9986" max="9986" width="14.5546875" style="11" customWidth="1"/>
    <col min="9987" max="9987" width="17.44140625" style="11" customWidth="1"/>
    <col min="9988" max="9988" width="60.6640625" style="11" customWidth="1"/>
    <col min="9989" max="10240" width="9.109375" style="11"/>
    <col min="10241" max="10241" width="10.109375" style="11" bestFit="1" customWidth="1"/>
    <col min="10242" max="10242" width="14.5546875" style="11" customWidth="1"/>
    <col min="10243" max="10243" width="17.44140625" style="11" customWidth="1"/>
    <col min="10244" max="10244" width="60.6640625" style="11" customWidth="1"/>
    <col min="10245" max="10496" width="9.109375" style="11"/>
    <col min="10497" max="10497" width="10.109375" style="11" bestFit="1" customWidth="1"/>
    <col min="10498" max="10498" width="14.5546875" style="11" customWidth="1"/>
    <col min="10499" max="10499" width="17.44140625" style="11" customWidth="1"/>
    <col min="10500" max="10500" width="60.6640625" style="11" customWidth="1"/>
    <col min="10501" max="10752" width="9.109375" style="11"/>
    <col min="10753" max="10753" width="10.109375" style="11" bestFit="1" customWidth="1"/>
    <col min="10754" max="10754" width="14.5546875" style="11" customWidth="1"/>
    <col min="10755" max="10755" width="17.44140625" style="11" customWidth="1"/>
    <col min="10756" max="10756" width="60.6640625" style="11" customWidth="1"/>
    <col min="10757" max="11008" width="9.109375" style="11"/>
    <col min="11009" max="11009" width="10.109375" style="11" bestFit="1" customWidth="1"/>
    <col min="11010" max="11010" width="14.5546875" style="11" customWidth="1"/>
    <col min="11011" max="11011" width="17.44140625" style="11" customWidth="1"/>
    <col min="11012" max="11012" width="60.6640625" style="11" customWidth="1"/>
    <col min="11013" max="11264" width="9.109375" style="11"/>
    <col min="11265" max="11265" width="10.109375" style="11" bestFit="1" customWidth="1"/>
    <col min="11266" max="11266" width="14.5546875" style="11" customWidth="1"/>
    <col min="11267" max="11267" width="17.44140625" style="11" customWidth="1"/>
    <col min="11268" max="11268" width="60.6640625" style="11" customWidth="1"/>
    <col min="11269" max="11520" width="9.109375" style="11"/>
    <col min="11521" max="11521" width="10.109375" style="11" bestFit="1" customWidth="1"/>
    <col min="11522" max="11522" width="14.5546875" style="11" customWidth="1"/>
    <col min="11523" max="11523" width="17.44140625" style="11" customWidth="1"/>
    <col min="11524" max="11524" width="60.6640625" style="11" customWidth="1"/>
    <col min="11525" max="11776" width="9.109375" style="11"/>
    <col min="11777" max="11777" width="10.109375" style="11" bestFit="1" customWidth="1"/>
    <col min="11778" max="11778" width="14.5546875" style="11" customWidth="1"/>
    <col min="11779" max="11779" width="17.44140625" style="11" customWidth="1"/>
    <col min="11780" max="11780" width="60.6640625" style="11" customWidth="1"/>
    <col min="11781" max="12032" width="9.109375" style="11"/>
    <col min="12033" max="12033" width="10.109375" style="11" bestFit="1" customWidth="1"/>
    <col min="12034" max="12034" width="14.5546875" style="11" customWidth="1"/>
    <col min="12035" max="12035" width="17.44140625" style="11" customWidth="1"/>
    <col min="12036" max="12036" width="60.6640625" style="11" customWidth="1"/>
    <col min="12037" max="12288" width="9.109375" style="11"/>
    <col min="12289" max="12289" width="10.109375" style="11" bestFit="1" customWidth="1"/>
    <col min="12290" max="12290" width="14.5546875" style="11" customWidth="1"/>
    <col min="12291" max="12291" width="17.44140625" style="11" customWidth="1"/>
    <col min="12292" max="12292" width="60.6640625" style="11" customWidth="1"/>
    <col min="12293" max="12544" width="9.109375" style="11"/>
    <col min="12545" max="12545" width="10.109375" style="11" bestFit="1" customWidth="1"/>
    <col min="12546" max="12546" width="14.5546875" style="11" customWidth="1"/>
    <col min="12547" max="12547" width="17.44140625" style="11" customWidth="1"/>
    <col min="12548" max="12548" width="60.6640625" style="11" customWidth="1"/>
    <col min="12549" max="12800" width="9.109375" style="11"/>
    <col min="12801" max="12801" width="10.109375" style="11" bestFit="1" customWidth="1"/>
    <col min="12802" max="12802" width="14.5546875" style="11" customWidth="1"/>
    <col min="12803" max="12803" width="17.44140625" style="11" customWidth="1"/>
    <col min="12804" max="12804" width="60.6640625" style="11" customWidth="1"/>
    <col min="12805" max="13056" width="9.109375" style="11"/>
    <col min="13057" max="13057" width="10.109375" style="11" bestFit="1" customWidth="1"/>
    <col min="13058" max="13058" width="14.5546875" style="11" customWidth="1"/>
    <col min="13059" max="13059" width="17.44140625" style="11" customWidth="1"/>
    <col min="13060" max="13060" width="60.6640625" style="11" customWidth="1"/>
    <col min="13061" max="13312" width="9.109375" style="11"/>
    <col min="13313" max="13313" width="10.109375" style="11" bestFit="1" customWidth="1"/>
    <col min="13314" max="13314" width="14.5546875" style="11" customWidth="1"/>
    <col min="13315" max="13315" width="17.44140625" style="11" customWidth="1"/>
    <col min="13316" max="13316" width="60.6640625" style="11" customWidth="1"/>
    <col min="13317" max="13568" width="9.109375" style="11"/>
    <col min="13569" max="13569" width="10.109375" style="11" bestFit="1" customWidth="1"/>
    <col min="13570" max="13570" width="14.5546875" style="11" customWidth="1"/>
    <col min="13571" max="13571" width="17.44140625" style="11" customWidth="1"/>
    <col min="13572" max="13572" width="60.6640625" style="11" customWidth="1"/>
    <col min="13573" max="13824" width="9.109375" style="11"/>
    <col min="13825" max="13825" width="10.109375" style="11" bestFit="1" customWidth="1"/>
    <col min="13826" max="13826" width="14.5546875" style="11" customWidth="1"/>
    <col min="13827" max="13827" width="17.44140625" style="11" customWidth="1"/>
    <col min="13828" max="13828" width="60.6640625" style="11" customWidth="1"/>
    <col min="13829" max="14080" width="9.109375" style="11"/>
    <col min="14081" max="14081" width="10.109375" style="11" bestFit="1" customWidth="1"/>
    <col min="14082" max="14082" width="14.5546875" style="11" customWidth="1"/>
    <col min="14083" max="14083" width="17.44140625" style="11" customWidth="1"/>
    <col min="14084" max="14084" width="60.6640625" style="11" customWidth="1"/>
    <col min="14085" max="14336" width="9.109375" style="11"/>
    <col min="14337" max="14337" width="10.109375" style="11" bestFit="1" customWidth="1"/>
    <col min="14338" max="14338" width="14.5546875" style="11" customWidth="1"/>
    <col min="14339" max="14339" width="17.44140625" style="11" customWidth="1"/>
    <col min="14340" max="14340" width="60.6640625" style="11" customWidth="1"/>
    <col min="14341" max="14592" width="9.109375" style="11"/>
    <col min="14593" max="14593" width="10.109375" style="11" bestFit="1" customWidth="1"/>
    <col min="14594" max="14594" width="14.5546875" style="11" customWidth="1"/>
    <col min="14595" max="14595" width="17.44140625" style="11" customWidth="1"/>
    <col min="14596" max="14596" width="60.6640625" style="11" customWidth="1"/>
    <col min="14597" max="14848" width="9.109375" style="11"/>
    <col min="14849" max="14849" width="10.109375" style="11" bestFit="1" customWidth="1"/>
    <col min="14850" max="14850" width="14.5546875" style="11" customWidth="1"/>
    <col min="14851" max="14851" width="17.44140625" style="11" customWidth="1"/>
    <col min="14852" max="14852" width="60.6640625" style="11" customWidth="1"/>
    <col min="14853" max="15104" width="9.109375" style="11"/>
    <col min="15105" max="15105" width="10.109375" style="11" bestFit="1" customWidth="1"/>
    <col min="15106" max="15106" width="14.5546875" style="11" customWidth="1"/>
    <col min="15107" max="15107" width="17.44140625" style="11" customWidth="1"/>
    <col min="15108" max="15108" width="60.6640625" style="11" customWidth="1"/>
    <col min="15109" max="15360" width="9.109375" style="11"/>
    <col min="15361" max="15361" width="10.109375" style="11" bestFit="1" customWidth="1"/>
    <col min="15362" max="15362" width="14.5546875" style="11" customWidth="1"/>
    <col min="15363" max="15363" width="17.44140625" style="11" customWidth="1"/>
    <col min="15364" max="15364" width="60.6640625" style="11" customWidth="1"/>
    <col min="15365" max="15616" width="9.109375" style="11"/>
    <col min="15617" max="15617" width="10.109375" style="11" bestFit="1" customWidth="1"/>
    <col min="15618" max="15618" width="14.5546875" style="11" customWidth="1"/>
    <col min="15619" max="15619" width="17.44140625" style="11" customWidth="1"/>
    <col min="15620" max="15620" width="60.6640625" style="11" customWidth="1"/>
    <col min="15621" max="15872" width="9.109375" style="11"/>
    <col min="15873" max="15873" width="10.109375" style="11" bestFit="1" customWidth="1"/>
    <col min="15874" max="15874" width="14.5546875" style="11" customWidth="1"/>
    <col min="15875" max="15875" width="17.44140625" style="11" customWidth="1"/>
    <col min="15876" max="15876" width="60.6640625" style="11" customWidth="1"/>
    <col min="15877" max="16128" width="9.109375" style="11"/>
    <col min="16129" max="16129" width="10.109375" style="11" bestFit="1" customWidth="1"/>
    <col min="16130" max="16130" width="14.5546875" style="11" customWidth="1"/>
    <col min="16131" max="16131" width="17.44140625" style="11" customWidth="1"/>
    <col min="16132" max="16132" width="60.6640625" style="11" customWidth="1"/>
    <col min="16133" max="16384" width="9.109375" style="11"/>
  </cols>
  <sheetData>
    <row r="1" spans="1:12" s="4" customFormat="1" x14ac:dyDescent="0.3">
      <c r="A1" s="135" t="s">
        <v>349</v>
      </c>
      <c r="B1" s="135"/>
      <c r="C1" s="135"/>
      <c r="D1" s="135"/>
      <c r="E1" s="45"/>
      <c r="F1" s="45"/>
      <c r="G1" s="45"/>
      <c r="L1" s="46"/>
    </row>
    <row r="2" spans="1:12" s="4" customFormat="1" ht="16.2" thickBot="1" x14ac:dyDescent="0.35">
      <c r="B2" s="47"/>
      <c r="L2" s="46"/>
    </row>
    <row r="3" spans="1:12" s="4" customFormat="1" x14ac:dyDescent="0.3">
      <c r="A3" s="48" t="s">
        <v>35</v>
      </c>
      <c r="B3" s="49" t="s">
        <v>3</v>
      </c>
      <c r="C3" s="50" t="s">
        <v>4</v>
      </c>
      <c r="D3" s="51" t="s">
        <v>6</v>
      </c>
      <c r="L3" s="46"/>
    </row>
    <row r="4" spans="1:12" s="4" customFormat="1" x14ac:dyDescent="0.3">
      <c r="A4" s="52"/>
      <c r="B4" s="53"/>
      <c r="C4" s="54"/>
      <c r="D4" s="55"/>
      <c r="L4" s="46"/>
    </row>
    <row r="5" spans="1:12" s="4" customFormat="1" x14ac:dyDescent="0.3">
      <c r="A5" s="78" t="s">
        <v>36</v>
      </c>
      <c r="B5" s="136" t="s">
        <v>37</v>
      </c>
      <c r="C5" s="136"/>
      <c r="D5" s="136"/>
      <c r="L5" s="46"/>
    </row>
    <row r="6" spans="1:12" s="4" customFormat="1" x14ac:dyDescent="0.3">
      <c r="A6" s="56"/>
      <c r="B6" s="57" t="s">
        <v>11</v>
      </c>
      <c r="C6" s="79">
        <v>0</v>
      </c>
      <c r="D6" s="59"/>
      <c r="L6" s="46"/>
    </row>
    <row r="7" spans="1:12" s="4" customFormat="1" ht="16.2" thickBot="1" x14ac:dyDescent="0.35">
      <c r="A7" s="60"/>
      <c r="B7" s="61"/>
      <c r="C7" s="62"/>
      <c r="D7" s="63"/>
      <c r="L7" s="46"/>
    </row>
    <row r="8" spans="1:12" s="4" customFormat="1" ht="16.2" thickBot="1" x14ac:dyDescent="0.35">
      <c r="A8" s="64"/>
      <c r="B8" s="65"/>
      <c r="C8" s="66"/>
      <c r="D8" s="67"/>
      <c r="L8" s="46"/>
    </row>
    <row r="9" spans="1:12" s="4" customFormat="1" x14ac:dyDescent="0.3">
      <c r="A9" s="68" t="s">
        <v>38</v>
      </c>
      <c r="B9" s="137" t="s">
        <v>39</v>
      </c>
      <c r="C9" s="137"/>
      <c r="D9" s="137"/>
      <c r="L9" s="46"/>
    </row>
    <row r="10" spans="1:12" x14ac:dyDescent="0.3">
      <c r="A10" s="69"/>
      <c r="B10" s="70" t="s">
        <v>11</v>
      </c>
      <c r="C10" s="58">
        <v>0</v>
      </c>
      <c r="D10" s="69"/>
    </row>
    <row r="12" spans="1:12" ht="16.2" thickBot="1" x14ac:dyDescent="0.35">
      <c r="G12" s="11" t="s">
        <v>40</v>
      </c>
    </row>
    <row r="13" spans="1:12" s="4" customFormat="1" x14ac:dyDescent="0.3">
      <c r="A13" s="72" t="s">
        <v>41</v>
      </c>
      <c r="B13" s="138" t="s">
        <v>42</v>
      </c>
      <c r="C13" s="138"/>
      <c r="D13" s="138"/>
      <c r="L13" s="46"/>
    </row>
    <row r="14" spans="1:12" s="4" customFormat="1" x14ac:dyDescent="0.3">
      <c r="A14" s="91">
        <v>1</v>
      </c>
      <c r="B14" s="92" t="s">
        <v>381</v>
      </c>
      <c r="C14" s="93">
        <f>1624+1400</f>
        <v>3024</v>
      </c>
      <c r="D14" s="92" t="s">
        <v>372</v>
      </c>
      <c r="L14" s="46"/>
    </row>
    <row r="15" spans="1:12" s="4" customFormat="1" x14ac:dyDescent="0.3">
      <c r="A15" s="91">
        <v>2</v>
      </c>
      <c r="B15" s="92" t="s">
        <v>373</v>
      </c>
      <c r="C15" s="93">
        <v>100</v>
      </c>
      <c r="D15" s="92" t="s">
        <v>374</v>
      </c>
      <c r="L15" s="46"/>
    </row>
    <row r="16" spans="1:12" x14ac:dyDescent="0.3">
      <c r="A16" s="36"/>
      <c r="B16" s="73" t="s">
        <v>11</v>
      </c>
      <c r="C16" s="81">
        <f>SUM(C14:C15)</f>
        <v>3124</v>
      </c>
      <c r="D16" s="36"/>
    </row>
    <row r="18" spans="1:3" x14ac:dyDescent="0.3">
      <c r="A18" s="139" t="s">
        <v>43</v>
      </c>
      <c r="B18" s="139"/>
      <c r="C18" s="74">
        <f>C6+C10+C16</f>
        <v>3124</v>
      </c>
    </row>
  </sheetData>
  <mergeCells count="5">
    <mergeCell ref="A1:D1"/>
    <mergeCell ref="B5:D5"/>
    <mergeCell ref="B9:D9"/>
    <mergeCell ref="B13:D13"/>
    <mergeCell ref="A18:B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E34C-E31F-4B5F-947F-C6636771318C}">
  <dimension ref="A1:L22"/>
  <sheetViews>
    <sheetView tabSelected="1" workbookViewId="0">
      <selection activeCell="F15" sqref="F15"/>
    </sheetView>
  </sheetViews>
  <sheetFormatPr defaultRowHeight="15.6" x14ac:dyDescent="0.3"/>
  <cols>
    <col min="1" max="1" width="3.109375" style="11" customWidth="1"/>
    <col min="2" max="2" width="14" style="11" customWidth="1"/>
    <col min="3" max="3" width="31.33203125" style="11" customWidth="1"/>
    <col min="4" max="4" width="28.5546875" style="11" customWidth="1"/>
    <col min="5" max="5" width="23.44140625" style="11" customWidth="1"/>
    <col min="6" max="6" width="13.33203125" style="11" customWidth="1"/>
    <col min="7" max="7" width="14.6640625" style="11" customWidth="1"/>
    <col min="8" max="8" width="31.109375" style="11" customWidth="1"/>
    <col min="9" max="9" width="26.44140625" style="11" customWidth="1"/>
    <col min="10" max="10" width="13.5546875" style="11" customWidth="1"/>
    <col min="11" max="11" width="8.5546875" style="11" customWidth="1"/>
    <col min="12" max="12" width="13.44140625" style="11" customWidth="1"/>
    <col min="13" max="257" width="9.109375" style="11"/>
    <col min="258" max="258" width="12.44140625" style="11" customWidth="1"/>
    <col min="259" max="259" width="19.33203125" style="11" customWidth="1"/>
    <col min="260" max="260" width="17.109375" style="11" customWidth="1"/>
    <col min="261" max="261" width="27.109375" style="11" customWidth="1"/>
    <col min="262" max="262" width="16.6640625" style="11" customWidth="1"/>
    <col min="263" max="263" width="18.6640625" style="11" customWidth="1"/>
    <col min="264" max="264" width="34.44140625" style="11" bestFit="1" customWidth="1"/>
    <col min="265" max="265" width="26.44140625" style="11" bestFit="1" customWidth="1"/>
    <col min="266" max="266" width="19.5546875" style="11" bestFit="1" customWidth="1"/>
    <col min="267" max="267" width="9.109375" style="11"/>
    <col min="268" max="268" width="10.33203125" style="11" customWidth="1"/>
    <col min="269" max="513" width="9.109375" style="11"/>
    <col min="514" max="514" width="12.44140625" style="11" customWidth="1"/>
    <col min="515" max="515" width="19.33203125" style="11" customWidth="1"/>
    <col min="516" max="516" width="17.109375" style="11" customWidth="1"/>
    <col min="517" max="517" width="27.109375" style="11" customWidth="1"/>
    <col min="518" max="518" width="16.6640625" style="11" customWidth="1"/>
    <col min="519" max="519" width="18.6640625" style="11" customWidth="1"/>
    <col min="520" max="520" width="34.44140625" style="11" bestFit="1" customWidth="1"/>
    <col min="521" max="521" width="26.44140625" style="11" bestFit="1" customWidth="1"/>
    <col min="522" max="522" width="19.5546875" style="11" bestFit="1" customWidth="1"/>
    <col min="523" max="523" width="9.109375" style="11"/>
    <col min="524" max="524" width="10.33203125" style="11" customWidth="1"/>
    <col min="525" max="769" width="9.109375" style="11"/>
    <col min="770" max="770" width="12.44140625" style="11" customWidth="1"/>
    <col min="771" max="771" width="19.33203125" style="11" customWidth="1"/>
    <col min="772" max="772" width="17.109375" style="11" customWidth="1"/>
    <col min="773" max="773" width="27.109375" style="11" customWidth="1"/>
    <col min="774" max="774" width="16.6640625" style="11" customWidth="1"/>
    <col min="775" max="775" width="18.6640625" style="11" customWidth="1"/>
    <col min="776" max="776" width="34.44140625" style="11" bestFit="1" customWidth="1"/>
    <col min="777" max="777" width="26.44140625" style="11" bestFit="1" customWidth="1"/>
    <col min="778" max="778" width="19.5546875" style="11" bestFit="1" customWidth="1"/>
    <col min="779" max="779" width="9.109375" style="11"/>
    <col min="780" max="780" width="10.33203125" style="11" customWidth="1"/>
    <col min="781" max="1025" width="9.109375" style="11"/>
    <col min="1026" max="1026" width="12.44140625" style="11" customWidth="1"/>
    <col min="1027" max="1027" width="19.33203125" style="11" customWidth="1"/>
    <col min="1028" max="1028" width="17.109375" style="11" customWidth="1"/>
    <col min="1029" max="1029" width="27.109375" style="11" customWidth="1"/>
    <col min="1030" max="1030" width="16.6640625" style="11" customWidth="1"/>
    <col min="1031" max="1031" width="18.6640625" style="11" customWidth="1"/>
    <col min="1032" max="1032" width="34.44140625" style="11" bestFit="1" customWidth="1"/>
    <col min="1033" max="1033" width="26.44140625" style="11" bestFit="1" customWidth="1"/>
    <col min="1034" max="1034" width="19.5546875" style="11" bestFit="1" customWidth="1"/>
    <col min="1035" max="1035" width="9.109375" style="11"/>
    <col min="1036" max="1036" width="10.33203125" style="11" customWidth="1"/>
    <col min="1037" max="1281" width="9.109375" style="11"/>
    <col min="1282" max="1282" width="12.44140625" style="11" customWidth="1"/>
    <col min="1283" max="1283" width="19.33203125" style="11" customWidth="1"/>
    <col min="1284" max="1284" width="17.109375" style="11" customWidth="1"/>
    <col min="1285" max="1285" width="27.109375" style="11" customWidth="1"/>
    <col min="1286" max="1286" width="16.6640625" style="11" customWidth="1"/>
    <col min="1287" max="1287" width="18.6640625" style="11" customWidth="1"/>
    <col min="1288" max="1288" width="34.44140625" style="11" bestFit="1" customWidth="1"/>
    <col min="1289" max="1289" width="26.44140625" style="11" bestFit="1" customWidth="1"/>
    <col min="1290" max="1290" width="19.5546875" style="11" bestFit="1" customWidth="1"/>
    <col min="1291" max="1291" width="9.109375" style="11"/>
    <col min="1292" max="1292" width="10.33203125" style="11" customWidth="1"/>
    <col min="1293" max="1537" width="9.109375" style="11"/>
    <col min="1538" max="1538" width="12.44140625" style="11" customWidth="1"/>
    <col min="1539" max="1539" width="19.33203125" style="11" customWidth="1"/>
    <col min="1540" max="1540" width="17.109375" style="11" customWidth="1"/>
    <col min="1541" max="1541" width="27.109375" style="11" customWidth="1"/>
    <col min="1542" max="1542" width="16.6640625" style="11" customWidth="1"/>
    <col min="1543" max="1543" width="18.6640625" style="11" customWidth="1"/>
    <col min="1544" max="1544" width="34.44140625" style="11" bestFit="1" customWidth="1"/>
    <col min="1545" max="1545" width="26.44140625" style="11" bestFit="1" customWidth="1"/>
    <col min="1546" max="1546" width="19.5546875" style="11" bestFit="1" customWidth="1"/>
    <col min="1547" max="1547" width="9.109375" style="11"/>
    <col min="1548" max="1548" width="10.33203125" style="11" customWidth="1"/>
    <col min="1549" max="1793" width="9.109375" style="11"/>
    <col min="1794" max="1794" width="12.44140625" style="11" customWidth="1"/>
    <col min="1795" max="1795" width="19.33203125" style="11" customWidth="1"/>
    <col min="1796" max="1796" width="17.109375" style="11" customWidth="1"/>
    <col min="1797" max="1797" width="27.109375" style="11" customWidth="1"/>
    <col min="1798" max="1798" width="16.6640625" style="11" customWidth="1"/>
    <col min="1799" max="1799" width="18.6640625" style="11" customWidth="1"/>
    <col min="1800" max="1800" width="34.44140625" style="11" bestFit="1" customWidth="1"/>
    <col min="1801" max="1801" width="26.44140625" style="11" bestFit="1" customWidth="1"/>
    <col min="1802" max="1802" width="19.5546875" style="11" bestFit="1" customWidth="1"/>
    <col min="1803" max="1803" width="9.109375" style="11"/>
    <col min="1804" max="1804" width="10.33203125" style="11" customWidth="1"/>
    <col min="1805" max="2049" width="9.109375" style="11"/>
    <col min="2050" max="2050" width="12.44140625" style="11" customWidth="1"/>
    <col min="2051" max="2051" width="19.33203125" style="11" customWidth="1"/>
    <col min="2052" max="2052" width="17.109375" style="11" customWidth="1"/>
    <col min="2053" max="2053" width="27.109375" style="11" customWidth="1"/>
    <col min="2054" max="2054" width="16.6640625" style="11" customWidth="1"/>
    <col min="2055" max="2055" width="18.6640625" style="11" customWidth="1"/>
    <col min="2056" max="2056" width="34.44140625" style="11" bestFit="1" customWidth="1"/>
    <col min="2057" max="2057" width="26.44140625" style="11" bestFit="1" customWidth="1"/>
    <col min="2058" max="2058" width="19.5546875" style="11" bestFit="1" customWidth="1"/>
    <col min="2059" max="2059" width="9.109375" style="11"/>
    <col min="2060" max="2060" width="10.33203125" style="11" customWidth="1"/>
    <col min="2061" max="2305" width="9.109375" style="11"/>
    <col min="2306" max="2306" width="12.44140625" style="11" customWidth="1"/>
    <col min="2307" max="2307" width="19.33203125" style="11" customWidth="1"/>
    <col min="2308" max="2308" width="17.109375" style="11" customWidth="1"/>
    <col min="2309" max="2309" width="27.109375" style="11" customWidth="1"/>
    <col min="2310" max="2310" width="16.6640625" style="11" customWidth="1"/>
    <col min="2311" max="2311" width="18.6640625" style="11" customWidth="1"/>
    <col min="2312" max="2312" width="34.44140625" style="11" bestFit="1" customWidth="1"/>
    <col min="2313" max="2313" width="26.44140625" style="11" bestFit="1" customWidth="1"/>
    <col min="2314" max="2314" width="19.5546875" style="11" bestFit="1" customWidth="1"/>
    <col min="2315" max="2315" width="9.109375" style="11"/>
    <col min="2316" max="2316" width="10.33203125" style="11" customWidth="1"/>
    <col min="2317" max="2561" width="9.109375" style="11"/>
    <col min="2562" max="2562" width="12.44140625" style="11" customWidth="1"/>
    <col min="2563" max="2563" width="19.33203125" style="11" customWidth="1"/>
    <col min="2564" max="2564" width="17.109375" style="11" customWidth="1"/>
    <col min="2565" max="2565" width="27.109375" style="11" customWidth="1"/>
    <col min="2566" max="2566" width="16.6640625" style="11" customWidth="1"/>
    <col min="2567" max="2567" width="18.6640625" style="11" customWidth="1"/>
    <col min="2568" max="2568" width="34.44140625" style="11" bestFit="1" customWidth="1"/>
    <col min="2569" max="2569" width="26.44140625" style="11" bestFit="1" customWidth="1"/>
    <col min="2570" max="2570" width="19.5546875" style="11" bestFit="1" customWidth="1"/>
    <col min="2571" max="2571" width="9.109375" style="11"/>
    <col min="2572" max="2572" width="10.33203125" style="11" customWidth="1"/>
    <col min="2573" max="2817" width="9.109375" style="11"/>
    <col min="2818" max="2818" width="12.44140625" style="11" customWidth="1"/>
    <col min="2819" max="2819" width="19.33203125" style="11" customWidth="1"/>
    <col min="2820" max="2820" width="17.109375" style="11" customWidth="1"/>
    <col min="2821" max="2821" width="27.109375" style="11" customWidth="1"/>
    <col min="2822" max="2822" width="16.6640625" style="11" customWidth="1"/>
    <col min="2823" max="2823" width="18.6640625" style="11" customWidth="1"/>
    <col min="2824" max="2824" width="34.44140625" style="11" bestFit="1" customWidth="1"/>
    <col min="2825" max="2825" width="26.44140625" style="11" bestFit="1" customWidth="1"/>
    <col min="2826" max="2826" width="19.5546875" style="11" bestFit="1" customWidth="1"/>
    <col min="2827" max="2827" width="9.109375" style="11"/>
    <col min="2828" max="2828" width="10.33203125" style="11" customWidth="1"/>
    <col min="2829" max="3073" width="9.109375" style="11"/>
    <col min="3074" max="3074" width="12.44140625" style="11" customWidth="1"/>
    <col min="3075" max="3075" width="19.33203125" style="11" customWidth="1"/>
    <col min="3076" max="3076" width="17.109375" style="11" customWidth="1"/>
    <col min="3077" max="3077" width="27.109375" style="11" customWidth="1"/>
    <col min="3078" max="3078" width="16.6640625" style="11" customWidth="1"/>
    <col min="3079" max="3079" width="18.6640625" style="11" customWidth="1"/>
    <col min="3080" max="3080" width="34.44140625" style="11" bestFit="1" customWidth="1"/>
    <col min="3081" max="3081" width="26.44140625" style="11" bestFit="1" customWidth="1"/>
    <col min="3082" max="3082" width="19.5546875" style="11" bestFit="1" customWidth="1"/>
    <col min="3083" max="3083" width="9.109375" style="11"/>
    <col min="3084" max="3084" width="10.33203125" style="11" customWidth="1"/>
    <col min="3085" max="3329" width="9.109375" style="11"/>
    <col min="3330" max="3330" width="12.44140625" style="11" customWidth="1"/>
    <col min="3331" max="3331" width="19.33203125" style="11" customWidth="1"/>
    <col min="3332" max="3332" width="17.109375" style="11" customWidth="1"/>
    <col min="3333" max="3333" width="27.109375" style="11" customWidth="1"/>
    <col min="3334" max="3334" width="16.6640625" style="11" customWidth="1"/>
    <col min="3335" max="3335" width="18.6640625" style="11" customWidth="1"/>
    <col min="3336" max="3336" width="34.44140625" style="11" bestFit="1" customWidth="1"/>
    <col min="3337" max="3337" width="26.44140625" style="11" bestFit="1" customWidth="1"/>
    <col min="3338" max="3338" width="19.5546875" style="11" bestFit="1" customWidth="1"/>
    <col min="3339" max="3339" width="9.109375" style="11"/>
    <col min="3340" max="3340" width="10.33203125" style="11" customWidth="1"/>
    <col min="3341" max="3585" width="9.109375" style="11"/>
    <col min="3586" max="3586" width="12.44140625" style="11" customWidth="1"/>
    <col min="3587" max="3587" width="19.33203125" style="11" customWidth="1"/>
    <col min="3588" max="3588" width="17.109375" style="11" customWidth="1"/>
    <col min="3589" max="3589" width="27.109375" style="11" customWidth="1"/>
    <col min="3590" max="3590" width="16.6640625" style="11" customWidth="1"/>
    <col min="3591" max="3591" width="18.6640625" style="11" customWidth="1"/>
    <col min="3592" max="3592" width="34.44140625" style="11" bestFit="1" customWidth="1"/>
    <col min="3593" max="3593" width="26.44140625" style="11" bestFit="1" customWidth="1"/>
    <col min="3594" max="3594" width="19.5546875" style="11" bestFit="1" customWidth="1"/>
    <col min="3595" max="3595" width="9.109375" style="11"/>
    <col min="3596" max="3596" width="10.33203125" style="11" customWidth="1"/>
    <col min="3597" max="3841" width="9.109375" style="11"/>
    <col min="3842" max="3842" width="12.44140625" style="11" customWidth="1"/>
    <col min="3843" max="3843" width="19.33203125" style="11" customWidth="1"/>
    <col min="3844" max="3844" width="17.109375" style="11" customWidth="1"/>
    <col min="3845" max="3845" width="27.109375" style="11" customWidth="1"/>
    <col min="3846" max="3846" width="16.6640625" style="11" customWidth="1"/>
    <col min="3847" max="3847" width="18.6640625" style="11" customWidth="1"/>
    <col min="3848" max="3848" width="34.44140625" style="11" bestFit="1" customWidth="1"/>
    <col min="3849" max="3849" width="26.44140625" style="11" bestFit="1" customWidth="1"/>
    <col min="3850" max="3850" width="19.5546875" style="11" bestFit="1" customWidth="1"/>
    <col min="3851" max="3851" width="9.109375" style="11"/>
    <col min="3852" max="3852" width="10.33203125" style="11" customWidth="1"/>
    <col min="3853" max="4097" width="9.109375" style="11"/>
    <col min="4098" max="4098" width="12.44140625" style="11" customWidth="1"/>
    <col min="4099" max="4099" width="19.33203125" style="11" customWidth="1"/>
    <col min="4100" max="4100" width="17.109375" style="11" customWidth="1"/>
    <col min="4101" max="4101" width="27.109375" style="11" customWidth="1"/>
    <col min="4102" max="4102" width="16.6640625" style="11" customWidth="1"/>
    <col min="4103" max="4103" width="18.6640625" style="11" customWidth="1"/>
    <col min="4104" max="4104" width="34.44140625" style="11" bestFit="1" customWidth="1"/>
    <col min="4105" max="4105" width="26.44140625" style="11" bestFit="1" customWidth="1"/>
    <col min="4106" max="4106" width="19.5546875" style="11" bestFit="1" customWidth="1"/>
    <col min="4107" max="4107" width="9.109375" style="11"/>
    <col min="4108" max="4108" width="10.33203125" style="11" customWidth="1"/>
    <col min="4109" max="4353" width="9.109375" style="11"/>
    <col min="4354" max="4354" width="12.44140625" style="11" customWidth="1"/>
    <col min="4355" max="4355" width="19.33203125" style="11" customWidth="1"/>
    <col min="4356" max="4356" width="17.109375" style="11" customWidth="1"/>
    <col min="4357" max="4357" width="27.109375" style="11" customWidth="1"/>
    <col min="4358" max="4358" width="16.6640625" style="11" customWidth="1"/>
    <col min="4359" max="4359" width="18.6640625" style="11" customWidth="1"/>
    <col min="4360" max="4360" width="34.44140625" style="11" bestFit="1" customWidth="1"/>
    <col min="4361" max="4361" width="26.44140625" style="11" bestFit="1" customWidth="1"/>
    <col min="4362" max="4362" width="19.5546875" style="11" bestFit="1" customWidth="1"/>
    <col min="4363" max="4363" width="9.109375" style="11"/>
    <col min="4364" max="4364" width="10.33203125" style="11" customWidth="1"/>
    <col min="4365" max="4609" width="9.109375" style="11"/>
    <col min="4610" max="4610" width="12.44140625" style="11" customWidth="1"/>
    <col min="4611" max="4611" width="19.33203125" style="11" customWidth="1"/>
    <col min="4612" max="4612" width="17.109375" style="11" customWidth="1"/>
    <col min="4613" max="4613" width="27.109375" style="11" customWidth="1"/>
    <col min="4614" max="4614" width="16.6640625" style="11" customWidth="1"/>
    <col min="4615" max="4615" width="18.6640625" style="11" customWidth="1"/>
    <col min="4616" max="4616" width="34.44140625" style="11" bestFit="1" customWidth="1"/>
    <col min="4617" max="4617" width="26.44140625" style="11" bestFit="1" customWidth="1"/>
    <col min="4618" max="4618" width="19.5546875" style="11" bestFit="1" customWidth="1"/>
    <col min="4619" max="4619" width="9.109375" style="11"/>
    <col min="4620" max="4620" width="10.33203125" style="11" customWidth="1"/>
    <col min="4621" max="4865" width="9.109375" style="11"/>
    <col min="4866" max="4866" width="12.44140625" style="11" customWidth="1"/>
    <col min="4867" max="4867" width="19.33203125" style="11" customWidth="1"/>
    <col min="4868" max="4868" width="17.109375" style="11" customWidth="1"/>
    <col min="4869" max="4869" width="27.109375" style="11" customWidth="1"/>
    <col min="4870" max="4870" width="16.6640625" style="11" customWidth="1"/>
    <col min="4871" max="4871" width="18.6640625" style="11" customWidth="1"/>
    <col min="4872" max="4872" width="34.44140625" style="11" bestFit="1" customWidth="1"/>
    <col min="4873" max="4873" width="26.44140625" style="11" bestFit="1" customWidth="1"/>
    <col min="4874" max="4874" width="19.5546875" style="11" bestFit="1" customWidth="1"/>
    <col min="4875" max="4875" width="9.109375" style="11"/>
    <col min="4876" max="4876" width="10.33203125" style="11" customWidth="1"/>
    <col min="4877" max="5121" width="9.109375" style="11"/>
    <col min="5122" max="5122" width="12.44140625" style="11" customWidth="1"/>
    <col min="5123" max="5123" width="19.33203125" style="11" customWidth="1"/>
    <col min="5124" max="5124" width="17.109375" style="11" customWidth="1"/>
    <col min="5125" max="5125" width="27.109375" style="11" customWidth="1"/>
    <col min="5126" max="5126" width="16.6640625" style="11" customWidth="1"/>
    <col min="5127" max="5127" width="18.6640625" style="11" customWidth="1"/>
    <col min="5128" max="5128" width="34.44140625" style="11" bestFit="1" customWidth="1"/>
    <col min="5129" max="5129" width="26.44140625" style="11" bestFit="1" customWidth="1"/>
    <col min="5130" max="5130" width="19.5546875" style="11" bestFit="1" customWidth="1"/>
    <col min="5131" max="5131" width="9.109375" style="11"/>
    <col min="5132" max="5132" width="10.33203125" style="11" customWidth="1"/>
    <col min="5133" max="5377" width="9.109375" style="11"/>
    <col min="5378" max="5378" width="12.44140625" style="11" customWidth="1"/>
    <col min="5379" max="5379" width="19.33203125" style="11" customWidth="1"/>
    <col min="5380" max="5380" width="17.109375" style="11" customWidth="1"/>
    <col min="5381" max="5381" width="27.109375" style="11" customWidth="1"/>
    <col min="5382" max="5382" width="16.6640625" style="11" customWidth="1"/>
    <col min="5383" max="5383" width="18.6640625" style="11" customWidth="1"/>
    <col min="5384" max="5384" width="34.44140625" style="11" bestFit="1" customWidth="1"/>
    <col min="5385" max="5385" width="26.44140625" style="11" bestFit="1" customWidth="1"/>
    <col min="5386" max="5386" width="19.5546875" style="11" bestFit="1" customWidth="1"/>
    <col min="5387" max="5387" width="9.109375" style="11"/>
    <col min="5388" max="5388" width="10.33203125" style="11" customWidth="1"/>
    <col min="5389" max="5633" width="9.109375" style="11"/>
    <col min="5634" max="5634" width="12.44140625" style="11" customWidth="1"/>
    <col min="5635" max="5635" width="19.33203125" style="11" customWidth="1"/>
    <col min="5636" max="5636" width="17.109375" style="11" customWidth="1"/>
    <col min="5637" max="5637" width="27.109375" style="11" customWidth="1"/>
    <col min="5638" max="5638" width="16.6640625" style="11" customWidth="1"/>
    <col min="5639" max="5639" width="18.6640625" style="11" customWidth="1"/>
    <col min="5640" max="5640" width="34.44140625" style="11" bestFit="1" customWidth="1"/>
    <col min="5641" max="5641" width="26.44140625" style="11" bestFit="1" customWidth="1"/>
    <col min="5642" max="5642" width="19.5546875" style="11" bestFit="1" customWidth="1"/>
    <col min="5643" max="5643" width="9.109375" style="11"/>
    <col min="5644" max="5644" width="10.33203125" style="11" customWidth="1"/>
    <col min="5645" max="5889" width="9.109375" style="11"/>
    <col min="5890" max="5890" width="12.44140625" style="11" customWidth="1"/>
    <col min="5891" max="5891" width="19.33203125" style="11" customWidth="1"/>
    <col min="5892" max="5892" width="17.109375" style="11" customWidth="1"/>
    <col min="5893" max="5893" width="27.109375" style="11" customWidth="1"/>
    <col min="5894" max="5894" width="16.6640625" style="11" customWidth="1"/>
    <col min="5895" max="5895" width="18.6640625" style="11" customWidth="1"/>
    <col min="5896" max="5896" width="34.44140625" style="11" bestFit="1" customWidth="1"/>
    <col min="5897" max="5897" width="26.44140625" style="11" bestFit="1" customWidth="1"/>
    <col min="5898" max="5898" width="19.5546875" style="11" bestFit="1" customWidth="1"/>
    <col min="5899" max="5899" width="9.109375" style="11"/>
    <col min="5900" max="5900" width="10.33203125" style="11" customWidth="1"/>
    <col min="5901" max="6145" width="9.109375" style="11"/>
    <col min="6146" max="6146" width="12.44140625" style="11" customWidth="1"/>
    <col min="6147" max="6147" width="19.33203125" style="11" customWidth="1"/>
    <col min="6148" max="6148" width="17.109375" style="11" customWidth="1"/>
    <col min="6149" max="6149" width="27.109375" style="11" customWidth="1"/>
    <col min="6150" max="6150" width="16.6640625" style="11" customWidth="1"/>
    <col min="6151" max="6151" width="18.6640625" style="11" customWidth="1"/>
    <col min="6152" max="6152" width="34.44140625" style="11" bestFit="1" customWidth="1"/>
    <col min="6153" max="6153" width="26.44140625" style="11" bestFit="1" customWidth="1"/>
    <col min="6154" max="6154" width="19.5546875" style="11" bestFit="1" customWidth="1"/>
    <col min="6155" max="6155" width="9.109375" style="11"/>
    <col min="6156" max="6156" width="10.33203125" style="11" customWidth="1"/>
    <col min="6157" max="6401" width="9.109375" style="11"/>
    <col min="6402" max="6402" width="12.44140625" style="11" customWidth="1"/>
    <col min="6403" max="6403" width="19.33203125" style="11" customWidth="1"/>
    <col min="6404" max="6404" width="17.109375" style="11" customWidth="1"/>
    <col min="6405" max="6405" width="27.109375" style="11" customWidth="1"/>
    <col min="6406" max="6406" width="16.6640625" style="11" customWidth="1"/>
    <col min="6407" max="6407" width="18.6640625" style="11" customWidth="1"/>
    <col min="6408" max="6408" width="34.44140625" style="11" bestFit="1" customWidth="1"/>
    <col min="6409" max="6409" width="26.44140625" style="11" bestFit="1" customWidth="1"/>
    <col min="6410" max="6410" width="19.5546875" style="11" bestFit="1" customWidth="1"/>
    <col min="6411" max="6411" width="9.109375" style="11"/>
    <col min="6412" max="6412" width="10.33203125" style="11" customWidth="1"/>
    <col min="6413" max="6657" width="9.109375" style="11"/>
    <col min="6658" max="6658" width="12.44140625" style="11" customWidth="1"/>
    <col min="6659" max="6659" width="19.33203125" style="11" customWidth="1"/>
    <col min="6660" max="6660" width="17.109375" style="11" customWidth="1"/>
    <col min="6661" max="6661" width="27.109375" style="11" customWidth="1"/>
    <col min="6662" max="6662" width="16.6640625" style="11" customWidth="1"/>
    <col min="6663" max="6663" width="18.6640625" style="11" customWidth="1"/>
    <col min="6664" max="6664" width="34.44140625" style="11" bestFit="1" customWidth="1"/>
    <col min="6665" max="6665" width="26.44140625" style="11" bestFit="1" customWidth="1"/>
    <col min="6666" max="6666" width="19.5546875" style="11" bestFit="1" customWidth="1"/>
    <col min="6667" max="6667" width="9.109375" style="11"/>
    <col min="6668" max="6668" width="10.33203125" style="11" customWidth="1"/>
    <col min="6669" max="6913" width="9.109375" style="11"/>
    <col min="6914" max="6914" width="12.44140625" style="11" customWidth="1"/>
    <col min="6915" max="6915" width="19.33203125" style="11" customWidth="1"/>
    <col min="6916" max="6916" width="17.109375" style="11" customWidth="1"/>
    <col min="6917" max="6917" width="27.109375" style="11" customWidth="1"/>
    <col min="6918" max="6918" width="16.6640625" style="11" customWidth="1"/>
    <col min="6919" max="6919" width="18.6640625" style="11" customWidth="1"/>
    <col min="6920" max="6920" width="34.44140625" style="11" bestFit="1" customWidth="1"/>
    <col min="6921" max="6921" width="26.44140625" style="11" bestFit="1" customWidth="1"/>
    <col min="6922" max="6922" width="19.5546875" style="11" bestFit="1" customWidth="1"/>
    <col min="6923" max="6923" width="9.109375" style="11"/>
    <col min="6924" max="6924" width="10.33203125" style="11" customWidth="1"/>
    <col min="6925" max="7169" width="9.109375" style="11"/>
    <col min="7170" max="7170" width="12.44140625" style="11" customWidth="1"/>
    <col min="7171" max="7171" width="19.33203125" style="11" customWidth="1"/>
    <col min="7172" max="7172" width="17.109375" style="11" customWidth="1"/>
    <col min="7173" max="7173" width="27.109375" style="11" customWidth="1"/>
    <col min="7174" max="7174" width="16.6640625" style="11" customWidth="1"/>
    <col min="7175" max="7175" width="18.6640625" style="11" customWidth="1"/>
    <col min="7176" max="7176" width="34.44140625" style="11" bestFit="1" customWidth="1"/>
    <col min="7177" max="7177" width="26.44140625" style="11" bestFit="1" customWidth="1"/>
    <col min="7178" max="7178" width="19.5546875" style="11" bestFit="1" customWidth="1"/>
    <col min="7179" max="7179" width="9.109375" style="11"/>
    <col min="7180" max="7180" width="10.33203125" style="11" customWidth="1"/>
    <col min="7181" max="7425" width="9.109375" style="11"/>
    <col min="7426" max="7426" width="12.44140625" style="11" customWidth="1"/>
    <col min="7427" max="7427" width="19.33203125" style="11" customWidth="1"/>
    <col min="7428" max="7428" width="17.109375" style="11" customWidth="1"/>
    <col min="7429" max="7429" width="27.109375" style="11" customWidth="1"/>
    <col min="7430" max="7430" width="16.6640625" style="11" customWidth="1"/>
    <col min="7431" max="7431" width="18.6640625" style="11" customWidth="1"/>
    <col min="7432" max="7432" width="34.44140625" style="11" bestFit="1" customWidth="1"/>
    <col min="7433" max="7433" width="26.44140625" style="11" bestFit="1" customWidth="1"/>
    <col min="7434" max="7434" width="19.5546875" style="11" bestFit="1" customWidth="1"/>
    <col min="7435" max="7435" width="9.109375" style="11"/>
    <col min="7436" max="7436" width="10.33203125" style="11" customWidth="1"/>
    <col min="7437" max="7681" width="9.109375" style="11"/>
    <col min="7682" max="7682" width="12.44140625" style="11" customWidth="1"/>
    <col min="7683" max="7683" width="19.33203125" style="11" customWidth="1"/>
    <col min="7684" max="7684" width="17.109375" style="11" customWidth="1"/>
    <col min="7685" max="7685" width="27.109375" style="11" customWidth="1"/>
    <col min="7686" max="7686" width="16.6640625" style="11" customWidth="1"/>
    <col min="7687" max="7687" width="18.6640625" style="11" customWidth="1"/>
    <col min="7688" max="7688" width="34.44140625" style="11" bestFit="1" customWidth="1"/>
    <col min="7689" max="7689" width="26.44140625" style="11" bestFit="1" customWidth="1"/>
    <col min="7690" max="7690" width="19.5546875" style="11" bestFit="1" customWidth="1"/>
    <col min="7691" max="7691" width="9.109375" style="11"/>
    <col min="7692" max="7692" width="10.33203125" style="11" customWidth="1"/>
    <col min="7693" max="7937" width="9.109375" style="11"/>
    <col min="7938" max="7938" width="12.44140625" style="11" customWidth="1"/>
    <col min="7939" max="7939" width="19.33203125" style="11" customWidth="1"/>
    <col min="7940" max="7940" width="17.109375" style="11" customWidth="1"/>
    <col min="7941" max="7941" width="27.109375" style="11" customWidth="1"/>
    <col min="7942" max="7942" width="16.6640625" style="11" customWidth="1"/>
    <col min="7943" max="7943" width="18.6640625" style="11" customWidth="1"/>
    <col min="7944" max="7944" width="34.44140625" style="11" bestFit="1" customWidth="1"/>
    <col min="7945" max="7945" width="26.44140625" style="11" bestFit="1" customWidth="1"/>
    <col min="7946" max="7946" width="19.5546875" style="11" bestFit="1" customWidth="1"/>
    <col min="7947" max="7947" width="9.109375" style="11"/>
    <col min="7948" max="7948" width="10.33203125" style="11" customWidth="1"/>
    <col min="7949" max="8193" width="9.109375" style="11"/>
    <col min="8194" max="8194" width="12.44140625" style="11" customWidth="1"/>
    <col min="8195" max="8195" width="19.33203125" style="11" customWidth="1"/>
    <col min="8196" max="8196" width="17.109375" style="11" customWidth="1"/>
    <col min="8197" max="8197" width="27.109375" style="11" customWidth="1"/>
    <col min="8198" max="8198" width="16.6640625" style="11" customWidth="1"/>
    <col min="8199" max="8199" width="18.6640625" style="11" customWidth="1"/>
    <col min="8200" max="8200" width="34.44140625" style="11" bestFit="1" customWidth="1"/>
    <col min="8201" max="8201" width="26.44140625" style="11" bestFit="1" customWidth="1"/>
    <col min="8202" max="8202" width="19.5546875" style="11" bestFit="1" customWidth="1"/>
    <col min="8203" max="8203" width="9.109375" style="11"/>
    <col min="8204" max="8204" width="10.33203125" style="11" customWidth="1"/>
    <col min="8205" max="8449" width="9.109375" style="11"/>
    <col min="8450" max="8450" width="12.44140625" style="11" customWidth="1"/>
    <col min="8451" max="8451" width="19.33203125" style="11" customWidth="1"/>
    <col min="8452" max="8452" width="17.109375" style="11" customWidth="1"/>
    <col min="8453" max="8453" width="27.109375" style="11" customWidth="1"/>
    <col min="8454" max="8454" width="16.6640625" style="11" customWidth="1"/>
    <col min="8455" max="8455" width="18.6640625" style="11" customWidth="1"/>
    <col min="8456" max="8456" width="34.44140625" style="11" bestFit="1" customWidth="1"/>
    <col min="8457" max="8457" width="26.44140625" style="11" bestFit="1" customWidth="1"/>
    <col min="8458" max="8458" width="19.5546875" style="11" bestFit="1" customWidth="1"/>
    <col min="8459" max="8459" width="9.109375" style="11"/>
    <col min="8460" max="8460" width="10.33203125" style="11" customWidth="1"/>
    <col min="8461" max="8705" width="9.109375" style="11"/>
    <col min="8706" max="8706" width="12.44140625" style="11" customWidth="1"/>
    <col min="8707" max="8707" width="19.33203125" style="11" customWidth="1"/>
    <col min="8708" max="8708" width="17.109375" style="11" customWidth="1"/>
    <col min="8709" max="8709" width="27.109375" style="11" customWidth="1"/>
    <col min="8710" max="8710" width="16.6640625" style="11" customWidth="1"/>
    <col min="8711" max="8711" width="18.6640625" style="11" customWidth="1"/>
    <col min="8712" max="8712" width="34.44140625" style="11" bestFit="1" customWidth="1"/>
    <col min="8713" max="8713" width="26.44140625" style="11" bestFit="1" customWidth="1"/>
    <col min="8714" max="8714" width="19.5546875" style="11" bestFit="1" customWidth="1"/>
    <col min="8715" max="8715" width="9.109375" style="11"/>
    <col min="8716" max="8716" width="10.33203125" style="11" customWidth="1"/>
    <col min="8717" max="8961" width="9.109375" style="11"/>
    <col min="8962" max="8962" width="12.44140625" style="11" customWidth="1"/>
    <col min="8963" max="8963" width="19.33203125" style="11" customWidth="1"/>
    <col min="8964" max="8964" width="17.109375" style="11" customWidth="1"/>
    <col min="8965" max="8965" width="27.109375" style="11" customWidth="1"/>
    <col min="8966" max="8966" width="16.6640625" style="11" customWidth="1"/>
    <col min="8967" max="8967" width="18.6640625" style="11" customWidth="1"/>
    <col min="8968" max="8968" width="34.44140625" style="11" bestFit="1" customWidth="1"/>
    <col min="8969" max="8969" width="26.44140625" style="11" bestFit="1" customWidth="1"/>
    <col min="8970" max="8970" width="19.5546875" style="11" bestFit="1" customWidth="1"/>
    <col min="8971" max="8971" width="9.109375" style="11"/>
    <col min="8972" max="8972" width="10.33203125" style="11" customWidth="1"/>
    <col min="8973" max="9217" width="9.109375" style="11"/>
    <col min="9218" max="9218" width="12.44140625" style="11" customWidth="1"/>
    <col min="9219" max="9219" width="19.33203125" style="11" customWidth="1"/>
    <col min="9220" max="9220" width="17.109375" style="11" customWidth="1"/>
    <col min="9221" max="9221" width="27.109375" style="11" customWidth="1"/>
    <col min="9222" max="9222" width="16.6640625" style="11" customWidth="1"/>
    <col min="9223" max="9223" width="18.6640625" style="11" customWidth="1"/>
    <col min="9224" max="9224" width="34.44140625" style="11" bestFit="1" customWidth="1"/>
    <col min="9225" max="9225" width="26.44140625" style="11" bestFit="1" customWidth="1"/>
    <col min="9226" max="9226" width="19.5546875" style="11" bestFit="1" customWidth="1"/>
    <col min="9227" max="9227" width="9.109375" style="11"/>
    <col min="9228" max="9228" width="10.33203125" style="11" customWidth="1"/>
    <col min="9229" max="9473" width="9.109375" style="11"/>
    <col min="9474" max="9474" width="12.44140625" style="11" customWidth="1"/>
    <col min="9475" max="9475" width="19.33203125" style="11" customWidth="1"/>
    <col min="9476" max="9476" width="17.109375" style="11" customWidth="1"/>
    <col min="9477" max="9477" width="27.109375" style="11" customWidth="1"/>
    <col min="9478" max="9478" width="16.6640625" style="11" customWidth="1"/>
    <col min="9479" max="9479" width="18.6640625" style="11" customWidth="1"/>
    <col min="9480" max="9480" width="34.44140625" style="11" bestFit="1" customWidth="1"/>
    <col min="9481" max="9481" width="26.44140625" style="11" bestFit="1" customWidth="1"/>
    <col min="9482" max="9482" width="19.5546875" style="11" bestFit="1" customWidth="1"/>
    <col min="9483" max="9483" width="9.109375" style="11"/>
    <col min="9484" max="9484" width="10.33203125" style="11" customWidth="1"/>
    <col min="9485" max="9729" width="9.109375" style="11"/>
    <col min="9730" max="9730" width="12.44140625" style="11" customWidth="1"/>
    <col min="9731" max="9731" width="19.33203125" style="11" customWidth="1"/>
    <col min="9732" max="9732" width="17.109375" style="11" customWidth="1"/>
    <col min="9733" max="9733" width="27.109375" style="11" customWidth="1"/>
    <col min="9734" max="9734" width="16.6640625" style="11" customWidth="1"/>
    <col min="9735" max="9735" width="18.6640625" style="11" customWidth="1"/>
    <col min="9736" max="9736" width="34.44140625" style="11" bestFit="1" customWidth="1"/>
    <col min="9737" max="9737" width="26.44140625" style="11" bestFit="1" customWidth="1"/>
    <col min="9738" max="9738" width="19.5546875" style="11" bestFit="1" customWidth="1"/>
    <col min="9739" max="9739" width="9.109375" style="11"/>
    <col min="9740" max="9740" width="10.33203125" style="11" customWidth="1"/>
    <col min="9741" max="9985" width="9.109375" style="11"/>
    <col min="9986" max="9986" width="12.44140625" style="11" customWidth="1"/>
    <col min="9987" max="9987" width="19.33203125" style="11" customWidth="1"/>
    <col min="9988" max="9988" width="17.109375" style="11" customWidth="1"/>
    <col min="9989" max="9989" width="27.109375" style="11" customWidth="1"/>
    <col min="9990" max="9990" width="16.6640625" style="11" customWidth="1"/>
    <col min="9991" max="9991" width="18.6640625" style="11" customWidth="1"/>
    <col min="9992" max="9992" width="34.44140625" style="11" bestFit="1" customWidth="1"/>
    <col min="9993" max="9993" width="26.44140625" style="11" bestFit="1" customWidth="1"/>
    <col min="9994" max="9994" width="19.5546875" style="11" bestFit="1" customWidth="1"/>
    <col min="9995" max="9995" width="9.109375" style="11"/>
    <col min="9996" max="9996" width="10.33203125" style="11" customWidth="1"/>
    <col min="9997" max="10241" width="9.109375" style="11"/>
    <col min="10242" max="10242" width="12.44140625" style="11" customWidth="1"/>
    <col min="10243" max="10243" width="19.33203125" style="11" customWidth="1"/>
    <col min="10244" max="10244" width="17.109375" style="11" customWidth="1"/>
    <col min="10245" max="10245" width="27.109375" style="11" customWidth="1"/>
    <col min="10246" max="10246" width="16.6640625" style="11" customWidth="1"/>
    <col min="10247" max="10247" width="18.6640625" style="11" customWidth="1"/>
    <col min="10248" max="10248" width="34.44140625" style="11" bestFit="1" customWidth="1"/>
    <col min="10249" max="10249" width="26.44140625" style="11" bestFit="1" customWidth="1"/>
    <col min="10250" max="10250" width="19.5546875" style="11" bestFit="1" customWidth="1"/>
    <col min="10251" max="10251" width="9.109375" style="11"/>
    <col min="10252" max="10252" width="10.33203125" style="11" customWidth="1"/>
    <col min="10253" max="10497" width="9.109375" style="11"/>
    <col min="10498" max="10498" width="12.44140625" style="11" customWidth="1"/>
    <col min="10499" max="10499" width="19.33203125" style="11" customWidth="1"/>
    <col min="10500" max="10500" width="17.109375" style="11" customWidth="1"/>
    <col min="10501" max="10501" width="27.109375" style="11" customWidth="1"/>
    <col min="10502" max="10502" width="16.6640625" style="11" customWidth="1"/>
    <col min="10503" max="10503" width="18.6640625" style="11" customWidth="1"/>
    <col min="10504" max="10504" width="34.44140625" style="11" bestFit="1" customWidth="1"/>
    <col min="10505" max="10505" width="26.44140625" style="11" bestFit="1" customWidth="1"/>
    <col min="10506" max="10506" width="19.5546875" style="11" bestFit="1" customWidth="1"/>
    <col min="10507" max="10507" width="9.109375" style="11"/>
    <col min="10508" max="10508" width="10.33203125" style="11" customWidth="1"/>
    <col min="10509" max="10753" width="9.109375" style="11"/>
    <col min="10754" max="10754" width="12.44140625" style="11" customWidth="1"/>
    <col min="10755" max="10755" width="19.33203125" style="11" customWidth="1"/>
    <col min="10756" max="10756" width="17.109375" style="11" customWidth="1"/>
    <col min="10757" max="10757" width="27.109375" style="11" customWidth="1"/>
    <col min="10758" max="10758" width="16.6640625" style="11" customWidth="1"/>
    <col min="10759" max="10759" width="18.6640625" style="11" customWidth="1"/>
    <col min="10760" max="10760" width="34.44140625" style="11" bestFit="1" customWidth="1"/>
    <col min="10761" max="10761" width="26.44140625" style="11" bestFit="1" customWidth="1"/>
    <col min="10762" max="10762" width="19.5546875" style="11" bestFit="1" customWidth="1"/>
    <col min="10763" max="10763" width="9.109375" style="11"/>
    <col min="10764" max="10764" width="10.33203125" style="11" customWidth="1"/>
    <col min="10765" max="11009" width="9.109375" style="11"/>
    <col min="11010" max="11010" width="12.44140625" style="11" customWidth="1"/>
    <col min="11011" max="11011" width="19.33203125" style="11" customWidth="1"/>
    <col min="11012" max="11012" width="17.109375" style="11" customWidth="1"/>
    <col min="11013" max="11013" width="27.109375" style="11" customWidth="1"/>
    <col min="11014" max="11014" width="16.6640625" style="11" customWidth="1"/>
    <col min="11015" max="11015" width="18.6640625" style="11" customWidth="1"/>
    <col min="11016" max="11016" width="34.44140625" style="11" bestFit="1" customWidth="1"/>
    <col min="11017" max="11017" width="26.44140625" style="11" bestFit="1" customWidth="1"/>
    <col min="11018" max="11018" width="19.5546875" style="11" bestFit="1" customWidth="1"/>
    <col min="11019" max="11019" width="9.109375" style="11"/>
    <col min="11020" max="11020" width="10.33203125" style="11" customWidth="1"/>
    <col min="11021" max="11265" width="9.109375" style="11"/>
    <col min="11266" max="11266" width="12.44140625" style="11" customWidth="1"/>
    <col min="11267" max="11267" width="19.33203125" style="11" customWidth="1"/>
    <col min="11268" max="11268" width="17.109375" style="11" customWidth="1"/>
    <col min="11269" max="11269" width="27.109375" style="11" customWidth="1"/>
    <col min="11270" max="11270" width="16.6640625" style="11" customWidth="1"/>
    <col min="11271" max="11271" width="18.6640625" style="11" customWidth="1"/>
    <col min="11272" max="11272" width="34.44140625" style="11" bestFit="1" customWidth="1"/>
    <col min="11273" max="11273" width="26.44140625" style="11" bestFit="1" customWidth="1"/>
    <col min="11274" max="11274" width="19.5546875" style="11" bestFit="1" customWidth="1"/>
    <col min="11275" max="11275" width="9.109375" style="11"/>
    <col min="11276" max="11276" width="10.33203125" style="11" customWidth="1"/>
    <col min="11277" max="11521" width="9.109375" style="11"/>
    <col min="11522" max="11522" width="12.44140625" style="11" customWidth="1"/>
    <col min="11523" max="11523" width="19.33203125" style="11" customWidth="1"/>
    <col min="11524" max="11524" width="17.109375" style="11" customWidth="1"/>
    <col min="11525" max="11525" width="27.109375" style="11" customWidth="1"/>
    <col min="11526" max="11526" width="16.6640625" style="11" customWidth="1"/>
    <col min="11527" max="11527" width="18.6640625" style="11" customWidth="1"/>
    <col min="11528" max="11528" width="34.44140625" style="11" bestFit="1" customWidth="1"/>
    <col min="11529" max="11529" width="26.44140625" style="11" bestFit="1" customWidth="1"/>
    <col min="11530" max="11530" width="19.5546875" style="11" bestFit="1" customWidth="1"/>
    <col min="11531" max="11531" width="9.109375" style="11"/>
    <col min="11532" max="11532" width="10.33203125" style="11" customWidth="1"/>
    <col min="11533" max="11777" width="9.109375" style="11"/>
    <col min="11778" max="11778" width="12.44140625" style="11" customWidth="1"/>
    <col min="11779" max="11779" width="19.33203125" style="11" customWidth="1"/>
    <col min="11780" max="11780" width="17.109375" style="11" customWidth="1"/>
    <col min="11781" max="11781" width="27.109375" style="11" customWidth="1"/>
    <col min="11782" max="11782" width="16.6640625" style="11" customWidth="1"/>
    <col min="11783" max="11783" width="18.6640625" style="11" customWidth="1"/>
    <col min="11784" max="11784" width="34.44140625" style="11" bestFit="1" customWidth="1"/>
    <col min="11785" max="11785" width="26.44140625" style="11" bestFit="1" customWidth="1"/>
    <col min="11786" max="11786" width="19.5546875" style="11" bestFit="1" customWidth="1"/>
    <col min="11787" max="11787" width="9.109375" style="11"/>
    <col min="11788" max="11788" width="10.33203125" style="11" customWidth="1"/>
    <col min="11789" max="12033" width="9.109375" style="11"/>
    <col min="12034" max="12034" width="12.44140625" style="11" customWidth="1"/>
    <col min="12035" max="12035" width="19.33203125" style="11" customWidth="1"/>
    <col min="12036" max="12036" width="17.109375" style="11" customWidth="1"/>
    <col min="12037" max="12037" width="27.109375" style="11" customWidth="1"/>
    <col min="12038" max="12038" width="16.6640625" style="11" customWidth="1"/>
    <col min="12039" max="12039" width="18.6640625" style="11" customWidth="1"/>
    <col min="12040" max="12040" width="34.44140625" style="11" bestFit="1" customWidth="1"/>
    <col min="12041" max="12041" width="26.44140625" style="11" bestFit="1" customWidth="1"/>
    <col min="12042" max="12042" width="19.5546875" style="11" bestFit="1" customWidth="1"/>
    <col min="12043" max="12043" width="9.109375" style="11"/>
    <col min="12044" max="12044" width="10.33203125" style="11" customWidth="1"/>
    <col min="12045" max="12289" width="9.109375" style="11"/>
    <col min="12290" max="12290" width="12.44140625" style="11" customWidth="1"/>
    <col min="12291" max="12291" width="19.33203125" style="11" customWidth="1"/>
    <col min="12292" max="12292" width="17.109375" style="11" customWidth="1"/>
    <col min="12293" max="12293" width="27.109375" style="11" customWidth="1"/>
    <col min="12294" max="12294" width="16.6640625" style="11" customWidth="1"/>
    <col min="12295" max="12295" width="18.6640625" style="11" customWidth="1"/>
    <col min="12296" max="12296" width="34.44140625" style="11" bestFit="1" customWidth="1"/>
    <col min="12297" max="12297" width="26.44140625" style="11" bestFit="1" customWidth="1"/>
    <col min="12298" max="12298" width="19.5546875" style="11" bestFit="1" customWidth="1"/>
    <col min="12299" max="12299" width="9.109375" style="11"/>
    <col min="12300" max="12300" width="10.33203125" style="11" customWidth="1"/>
    <col min="12301" max="12545" width="9.109375" style="11"/>
    <col min="12546" max="12546" width="12.44140625" style="11" customWidth="1"/>
    <col min="12547" max="12547" width="19.33203125" style="11" customWidth="1"/>
    <col min="12548" max="12548" width="17.109375" style="11" customWidth="1"/>
    <col min="12549" max="12549" width="27.109375" style="11" customWidth="1"/>
    <col min="12550" max="12550" width="16.6640625" style="11" customWidth="1"/>
    <col min="12551" max="12551" width="18.6640625" style="11" customWidth="1"/>
    <col min="12552" max="12552" width="34.44140625" style="11" bestFit="1" customWidth="1"/>
    <col min="12553" max="12553" width="26.44140625" style="11" bestFit="1" customWidth="1"/>
    <col min="12554" max="12554" width="19.5546875" style="11" bestFit="1" customWidth="1"/>
    <col min="12555" max="12555" width="9.109375" style="11"/>
    <col min="12556" max="12556" width="10.33203125" style="11" customWidth="1"/>
    <col min="12557" max="12801" width="9.109375" style="11"/>
    <col min="12802" max="12802" width="12.44140625" style="11" customWidth="1"/>
    <col min="12803" max="12803" width="19.33203125" style="11" customWidth="1"/>
    <col min="12804" max="12804" width="17.109375" style="11" customWidth="1"/>
    <col min="12805" max="12805" width="27.109375" style="11" customWidth="1"/>
    <col min="12806" max="12806" width="16.6640625" style="11" customWidth="1"/>
    <col min="12807" max="12807" width="18.6640625" style="11" customWidth="1"/>
    <col min="12808" max="12808" width="34.44140625" style="11" bestFit="1" customWidth="1"/>
    <col min="12809" max="12809" width="26.44140625" style="11" bestFit="1" customWidth="1"/>
    <col min="12810" max="12810" width="19.5546875" style="11" bestFit="1" customWidth="1"/>
    <col min="12811" max="12811" width="9.109375" style="11"/>
    <col min="12812" max="12812" width="10.33203125" style="11" customWidth="1"/>
    <col min="12813" max="13057" width="9.109375" style="11"/>
    <col min="13058" max="13058" width="12.44140625" style="11" customWidth="1"/>
    <col min="13059" max="13059" width="19.33203125" style="11" customWidth="1"/>
    <col min="13060" max="13060" width="17.109375" style="11" customWidth="1"/>
    <col min="13061" max="13061" width="27.109375" style="11" customWidth="1"/>
    <col min="13062" max="13062" width="16.6640625" style="11" customWidth="1"/>
    <col min="13063" max="13063" width="18.6640625" style="11" customWidth="1"/>
    <col min="13064" max="13064" width="34.44140625" style="11" bestFit="1" customWidth="1"/>
    <col min="13065" max="13065" width="26.44140625" style="11" bestFit="1" customWidth="1"/>
    <col min="13066" max="13066" width="19.5546875" style="11" bestFit="1" customWidth="1"/>
    <col min="13067" max="13067" width="9.109375" style="11"/>
    <col min="13068" max="13068" width="10.33203125" style="11" customWidth="1"/>
    <col min="13069" max="13313" width="9.109375" style="11"/>
    <col min="13314" max="13314" width="12.44140625" style="11" customWidth="1"/>
    <col min="13315" max="13315" width="19.33203125" style="11" customWidth="1"/>
    <col min="13316" max="13316" width="17.109375" style="11" customWidth="1"/>
    <col min="13317" max="13317" width="27.109375" style="11" customWidth="1"/>
    <col min="13318" max="13318" width="16.6640625" style="11" customWidth="1"/>
    <col min="13319" max="13319" width="18.6640625" style="11" customWidth="1"/>
    <col min="13320" max="13320" width="34.44140625" style="11" bestFit="1" customWidth="1"/>
    <col min="13321" max="13321" width="26.44140625" style="11" bestFit="1" customWidth="1"/>
    <col min="13322" max="13322" width="19.5546875" style="11" bestFit="1" customWidth="1"/>
    <col min="13323" max="13323" width="9.109375" style="11"/>
    <col min="13324" max="13324" width="10.33203125" style="11" customWidth="1"/>
    <col min="13325" max="13569" width="9.109375" style="11"/>
    <col min="13570" max="13570" width="12.44140625" style="11" customWidth="1"/>
    <col min="13571" max="13571" width="19.33203125" style="11" customWidth="1"/>
    <col min="13572" max="13572" width="17.109375" style="11" customWidth="1"/>
    <col min="13573" max="13573" width="27.109375" style="11" customWidth="1"/>
    <col min="13574" max="13574" width="16.6640625" style="11" customWidth="1"/>
    <col min="13575" max="13575" width="18.6640625" style="11" customWidth="1"/>
    <col min="13576" max="13576" width="34.44140625" style="11" bestFit="1" customWidth="1"/>
    <col min="13577" max="13577" width="26.44140625" style="11" bestFit="1" customWidth="1"/>
    <col min="13578" max="13578" width="19.5546875" style="11" bestFit="1" customWidth="1"/>
    <col min="13579" max="13579" width="9.109375" style="11"/>
    <col min="13580" max="13580" width="10.33203125" style="11" customWidth="1"/>
    <col min="13581" max="13825" width="9.109375" style="11"/>
    <col min="13826" max="13826" width="12.44140625" style="11" customWidth="1"/>
    <col min="13827" max="13827" width="19.33203125" style="11" customWidth="1"/>
    <col min="13828" max="13828" width="17.109375" style="11" customWidth="1"/>
    <col min="13829" max="13829" width="27.109375" style="11" customWidth="1"/>
    <col min="13830" max="13830" width="16.6640625" style="11" customWidth="1"/>
    <col min="13831" max="13831" width="18.6640625" style="11" customWidth="1"/>
    <col min="13832" max="13832" width="34.44140625" style="11" bestFit="1" customWidth="1"/>
    <col min="13833" max="13833" width="26.44140625" style="11" bestFit="1" customWidth="1"/>
    <col min="13834" max="13834" width="19.5546875" style="11" bestFit="1" customWidth="1"/>
    <col min="13835" max="13835" width="9.109375" style="11"/>
    <col min="13836" max="13836" width="10.33203125" style="11" customWidth="1"/>
    <col min="13837" max="14081" width="9.109375" style="11"/>
    <col min="14082" max="14082" width="12.44140625" style="11" customWidth="1"/>
    <col min="14083" max="14083" width="19.33203125" style="11" customWidth="1"/>
    <col min="14084" max="14084" width="17.109375" style="11" customWidth="1"/>
    <col min="14085" max="14085" width="27.109375" style="11" customWidth="1"/>
    <col min="14086" max="14086" width="16.6640625" style="11" customWidth="1"/>
    <col min="14087" max="14087" width="18.6640625" style="11" customWidth="1"/>
    <col min="14088" max="14088" width="34.44140625" style="11" bestFit="1" customWidth="1"/>
    <col min="14089" max="14089" width="26.44140625" style="11" bestFit="1" customWidth="1"/>
    <col min="14090" max="14090" width="19.5546875" style="11" bestFit="1" customWidth="1"/>
    <col min="14091" max="14091" width="9.109375" style="11"/>
    <col min="14092" max="14092" width="10.33203125" style="11" customWidth="1"/>
    <col min="14093" max="14337" width="9.109375" style="11"/>
    <col min="14338" max="14338" width="12.44140625" style="11" customWidth="1"/>
    <col min="14339" max="14339" width="19.33203125" style="11" customWidth="1"/>
    <col min="14340" max="14340" width="17.109375" style="11" customWidth="1"/>
    <col min="14341" max="14341" width="27.109375" style="11" customWidth="1"/>
    <col min="14342" max="14342" width="16.6640625" style="11" customWidth="1"/>
    <col min="14343" max="14343" width="18.6640625" style="11" customWidth="1"/>
    <col min="14344" max="14344" width="34.44140625" style="11" bestFit="1" customWidth="1"/>
    <col min="14345" max="14345" width="26.44140625" style="11" bestFit="1" customWidth="1"/>
    <col min="14346" max="14346" width="19.5546875" style="11" bestFit="1" customWidth="1"/>
    <col min="14347" max="14347" width="9.109375" style="11"/>
    <col min="14348" max="14348" width="10.33203125" style="11" customWidth="1"/>
    <col min="14349" max="14593" width="9.109375" style="11"/>
    <col min="14594" max="14594" width="12.44140625" style="11" customWidth="1"/>
    <col min="14595" max="14595" width="19.33203125" style="11" customWidth="1"/>
    <col min="14596" max="14596" width="17.109375" style="11" customWidth="1"/>
    <col min="14597" max="14597" width="27.109375" style="11" customWidth="1"/>
    <col min="14598" max="14598" width="16.6640625" style="11" customWidth="1"/>
    <col min="14599" max="14599" width="18.6640625" style="11" customWidth="1"/>
    <col min="14600" max="14600" width="34.44140625" style="11" bestFit="1" customWidth="1"/>
    <col min="14601" max="14601" width="26.44140625" style="11" bestFit="1" customWidth="1"/>
    <col min="14602" max="14602" width="19.5546875" style="11" bestFit="1" customWidth="1"/>
    <col min="14603" max="14603" width="9.109375" style="11"/>
    <col min="14604" max="14604" width="10.33203125" style="11" customWidth="1"/>
    <col min="14605" max="14849" width="9.109375" style="11"/>
    <col min="14850" max="14850" width="12.44140625" style="11" customWidth="1"/>
    <col min="14851" max="14851" width="19.33203125" style="11" customWidth="1"/>
    <col min="14852" max="14852" width="17.109375" style="11" customWidth="1"/>
    <col min="14853" max="14853" width="27.109375" style="11" customWidth="1"/>
    <col min="14854" max="14854" width="16.6640625" style="11" customWidth="1"/>
    <col min="14855" max="14855" width="18.6640625" style="11" customWidth="1"/>
    <col min="14856" max="14856" width="34.44140625" style="11" bestFit="1" customWidth="1"/>
    <col min="14857" max="14857" width="26.44140625" style="11" bestFit="1" customWidth="1"/>
    <col min="14858" max="14858" width="19.5546875" style="11" bestFit="1" customWidth="1"/>
    <col min="14859" max="14859" width="9.109375" style="11"/>
    <col min="14860" max="14860" width="10.33203125" style="11" customWidth="1"/>
    <col min="14861" max="15105" width="9.109375" style="11"/>
    <col min="15106" max="15106" width="12.44140625" style="11" customWidth="1"/>
    <col min="15107" max="15107" width="19.33203125" style="11" customWidth="1"/>
    <col min="15108" max="15108" width="17.109375" style="11" customWidth="1"/>
    <col min="15109" max="15109" width="27.109375" style="11" customWidth="1"/>
    <col min="15110" max="15110" width="16.6640625" style="11" customWidth="1"/>
    <col min="15111" max="15111" width="18.6640625" style="11" customWidth="1"/>
    <col min="15112" max="15112" width="34.44140625" style="11" bestFit="1" customWidth="1"/>
    <col min="15113" max="15113" width="26.44140625" style="11" bestFit="1" customWidth="1"/>
    <col min="15114" max="15114" width="19.5546875" style="11" bestFit="1" customWidth="1"/>
    <col min="15115" max="15115" width="9.109375" style="11"/>
    <col min="15116" max="15116" width="10.33203125" style="11" customWidth="1"/>
    <col min="15117" max="15361" width="9.109375" style="11"/>
    <col min="15362" max="15362" width="12.44140625" style="11" customWidth="1"/>
    <col min="15363" max="15363" width="19.33203125" style="11" customWidth="1"/>
    <col min="15364" max="15364" width="17.109375" style="11" customWidth="1"/>
    <col min="15365" max="15365" width="27.109375" style="11" customWidth="1"/>
    <col min="15366" max="15366" width="16.6640625" style="11" customWidth="1"/>
    <col min="15367" max="15367" width="18.6640625" style="11" customWidth="1"/>
    <col min="15368" max="15368" width="34.44140625" style="11" bestFit="1" customWidth="1"/>
    <col min="15369" max="15369" width="26.44140625" style="11" bestFit="1" customWidth="1"/>
    <col min="15370" max="15370" width="19.5546875" style="11" bestFit="1" customWidth="1"/>
    <col min="15371" max="15371" width="9.109375" style="11"/>
    <col min="15372" max="15372" width="10.33203125" style="11" customWidth="1"/>
    <col min="15373" max="15617" width="9.109375" style="11"/>
    <col min="15618" max="15618" width="12.44140625" style="11" customWidth="1"/>
    <col min="15619" max="15619" width="19.33203125" style="11" customWidth="1"/>
    <col min="15620" max="15620" width="17.109375" style="11" customWidth="1"/>
    <col min="15621" max="15621" width="27.109375" style="11" customWidth="1"/>
    <col min="15622" max="15622" width="16.6640625" style="11" customWidth="1"/>
    <col min="15623" max="15623" width="18.6640625" style="11" customWidth="1"/>
    <col min="15624" max="15624" width="34.44140625" style="11" bestFit="1" customWidth="1"/>
    <col min="15625" max="15625" width="26.44140625" style="11" bestFit="1" customWidth="1"/>
    <col min="15626" max="15626" width="19.5546875" style="11" bestFit="1" customWidth="1"/>
    <col min="15627" max="15627" width="9.109375" style="11"/>
    <col min="15628" max="15628" width="10.33203125" style="11" customWidth="1"/>
    <col min="15629" max="15873" width="9.109375" style="11"/>
    <col min="15874" max="15874" width="12.44140625" style="11" customWidth="1"/>
    <col min="15875" max="15875" width="19.33203125" style="11" customWidth="1"/>
    <col min="15876" max="15876" width="17.109375" style="11" customWidth="1"/>
    <col min="15877" max="15877" width="27.109375" style="11" customWidth="1"/>
    <col min="15878" max="15878" width="16.6640625" style="11" customWidth="1"/>
    <col min="15879" max="15879" width="18.6640625" style="11" customWidth="1"/>
    <col min="15880" max="15880" width="34.44140625" style="11" bestFit="1" customWidth="1"/>
    <col min="15881" max="15881" width="26.44140625" style="11" bestFit="1" customWidth="1"/>
    <col min="15882" max="15882" width="19.5546875" style="11" bestFit="1" customWidth="1"/>
    <col min="15883" max="15883" width="9.109375" style="11"/>
    <col min="15884" max="15884" width="10.33203125" style="11" customWidth="1"/>
    <col min="15885" max="16129" width="9.109375" style="11"/>
    <col min="16130" max="16130" width="12.44140625" style="11" customWidth="1"/>
    <col min="16131" max="16131" width="19.33203125" style="11" customWidth="1"/>
    <col min="16132" max="16132" width="17.109375" style="11" customWidth="1"/>
    <col min="16133" max="16133" width="27.109375" style="11" customWidth="1"/>
    <col min="16134" max="16134" width="16.6640625" style="11" customWidth="1"/>
    <col min="16135" max="16135" width="18.6640625" style="11" customWidth="1"/>
    <col min="16136" max="16136" width="34.44140625" style="11" bestFit="1" customWidth="1"/>
    <col min="16137" max="16137" width="26.44140625" style="11" bestFit="1" customWidth="1"/>
    <col min="16138" max="16138" width="19.5546875" style="11" bestFit="1" customWidth="1"/>
    <col min="16139" max="16139" width="9.109375" style="11"/>
    <col min="16140" max="16140" width="10.33203125" style="11" customWidth="1"/>
    <col min="16141" max="16384" width="9.109375" style="11"/>
  </cols>
  <sheetData>
    <row r="1" spans="1:12" s="4" customFormat="1" x14ac:dyDescent="0.3">
      <c r="B1" s="142" t="s">
        <v>350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s="4" customFormat="1" x14ac:dyDescent="0.3">
      <c r="L2" s="6"/>
    </row>
    <row r="3" spans="1:12" s="4" customFormat="1" ht="16.2" thickBot="1" x14ac:dyDescent="0.35">
      <c r="L3" s="6"/>
    </row>
    <row r="4" spans="1:12" s="4" customFormat="1" ht="16.2" thickBot="1" x14ac:dyDescent="0.35">
      <c r="A4" s="143" t="s">
        <v>44</v>
      </c>
      <c r="B4" s="143"/>
      <c r="C4" s="144" t="s">
        <v>45</v>
      </c>
      <c r="D4" s="144" t="s">
        <v>46</v>
      </c>
      <c r="E4" s="146" t="s">
        <v>47</v>
      </c>
      <c r="F4" s="144" t="s">
        <v>48</v>
      </c>
      <c r="G4" s="144"/>
      <c r="H4" s="144"/>
      <c r="I4" s="146" t="s">
        <v>49</v>
      </c>
      <c r="J4" s="146" t="s">
        <v>50</v>
      </c>
      <c r="K4" s="146" t="s">
        <v>51</v>
      </c>
      <c r="L4" s="148" t="s">
        <v>52</v>
      </c>
    </row>
    <row r="5" spans="1:12" s="4" customFormat="1" x14ac:dyDescent="0.3">
      <c r="A5" s="75" t="s">
        <v>53</v>
      </c>
      <c r="B5" s="76" t="s">
        <v>54</v>
      </c>
      <c r="C5" s="145"/>
      <c r="D5" s="145"/>
      <c r="E5" s="147"/>
      <c r="F5" s="76" t="s">
        <v>55</v>
      </c>
      <c r="G5" s="76" t="s">
        <v>56</v>
      </c>
      <c r="H5" s="76" t="s">
        <v>57</v>
      </c>
      <c r="I5" s="147"/>
      <c r="J5" s="147"/>
      <c r="K5" s="147"/>
      <c r="L5" s="149"/>
    </row>
    <row r="6" spans="1:12" s="4" customFormat="1" ht="31.2" x14ac:dyDescent="0.3">
      <c r="A6" s="111"/>
      <c r="B6" s="35">
        <v>45695</v>
      </c>
      <c r="C6" s="112" t="s">
        <v>24</v>
      </c>
      <c r="D6" s="112" t="s">
        <v>351</v>
      </c>
      <c r="E6" s="113" t="s">
        <v>352</v>
      </c>
      <c r="F6" s="112" t="s">
        <v>353</v>
      </c>
      <c r="G6" s="112" t="s">
        <v>354</v>
      </c>
      <c r="H6" s="112" t="s">
        <v>355</v>
      </c>
      <c r="I6" s="113" t="s">
        <v>356</v>
      </c>
      <c r="J6" s="113" t="s">
        <v>357</v>
      </c>
      <c r="K6" s="113">
        <v>4</v>
      </c>
      <c r="L6" s="114">
        <f>(4*69)+1105</f>
        <v>1381</v>
      </c>
    </row>
    <row r="7" spans="1:12" s="4" customFormat="1" ht="31.2" x14ac:dyDescent="0.3">
      <c r="A7" s="111"/>
      <c r="B7" s="35">
        <v>45695</v>
      </c>
      <c r="C7" s="112" t="s">
        <v>24</v>
      </c>
      <c r="D7" s="112" t="s">
        <v>358</v>
      </c>
      <c r="E7" s="113" t="s">
        <v>352</v>
      </c>
      <c r="F7" s="112" t="s">
        <v>353</v>
      </c>
      <c r="G7" s="112" t="s">
        <v>354</v>
      </c>
      <c r="H7" s="112" t="s">
        <v>355</v>
      </c>
      <c r="I7" s="113" t="s">
        <v>356</v>
      </c>
      <c r="J7" s="113" t="s">
        <v>357</v>
      </c>
      <c r="K7" s="113">
        <v>4</v>
      </c>
      <c r="L7" s="114">
        <f>4*69+1105</f>
        <v>1381</v>
      </c>
    </row>
    <row r="8" spans="1:12" s="4" customFormat="1" ht="47.4" thickBot="1" x14ac:dyDescent="0.35">
      <c r="A8" s="111"/>
      <c r="B8" s="121">
        <v>45715</v>
      </c>
      <c r="C8" s="128" t="s">
        <v>24</v>
      </c>
      <c r="D8" s="128" t="s">
        <v>375</v>
      </c>
      <c r="E8" s="122" t="s">
        <v>379</v>
      </c>
      <c r="F8" s="129" t="s">
        <v>353</v>
      </c>
      <c r="G8" s="130" t="s">
        <v>376</v>
      </c>
      <c r="H8" s="130" t="s">
        <v>377</v>
      </c>
      <c r="I8" s="123" t="s">
        <v>380</v>
      </c>
      <c r="J8" s="123" t="s">
        <v>378</v>
      </c>
      <c r="K8" s="123">
        <v>1</v>
      </c>
      <c r="L8" s="114">
        <f>69+500+'Banci '!C182</f>
        <v>1563.03</v>
      </c>
    </row>
    <row r="9" spans="1:12" ht="16.2" thickBot="1" x14ac:dyDescent="0.35">
      <c r="A9" s="77"/>
      <c r="B9" s="124"/>
      <c r="C9" s="125"/>
      <c r="D9" s="126"/>
      <c r="E9" s="125"/>
      <c r="F9" s="127"/>
      <c r="G9" s="125"/>
      <c r="H9" s="125"/>
      <c r="I9" s="140" t="s">
        <v>11</v>
      </c>
      <c r="J9" s="140"/>
      <c r="K9" s="141"/>
      <c r="L9" s="120">
        <f>SUM(L6:L8)</f>
        <v>4325.03</v>
      </c>
    </row>
    <row r="10" spans="1:12" x14ac:dyDescent="0.3">
      <c r="A10" s="107"/>
      <c r="B10" s="108"/>
      <c r="D10" s="109"/>
      <c r="I10" s="7"/>
      <c r="J10" s="7"/>
      <c r="K10" s="7"/>
      <c r="L10" s="110"/>
    </row>
    <row r="11" spans="1:12" x14ac:dyDescent="0.3">
      <c r="L11" s="94"/>
    </row>
    <row r="22" spans="7:7" x14ac:dyDescent="0.3">
      <c r="G22" s="9"/>
    </row>
  </sheetData>
  <mergeCells count="11">
    <mergeCell ref="I9:K9"/>
    <mergeCell ref="B1:L1"/>
    <mergeCell ref="A4:B4"/>
    <mergeCell ref="C4:C5"/>
    <mergeCell ref="D4:D5"/>
    <mergeCell ref="E4:E5"/>
    <mergeCell ref="F4:H4"/>
    <mergeCell ref="I4:I5"/>
    <mergeCell ref="J4:J5"/>
    <mergeCell ref="K4:K5"/>
    <mergeCell ref="L4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Banci </vt:lpstr>
      <vt:lpstr>casierie</vt:lpstr>
      <vt:lpstr>delegatie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Mihes Daniela</dc:creator>
  <cp:lastModifiedBy>Has Nadia</cp:lastModifiedBy>
  <cp:lastPrinted>2024-12-16T06:22:12Z</cp:lastPrinted>
  <dcterms:created xsi:type="dcterms:W3CDTF">2024-03-19T09:37:51Z</dcterms:created>
  <dcterms:modified xsi:type="dcterms:W3CDTF">2025-04-04T11:36:12Z</dcterms:modified>
</cp:coreProperties>
</file>